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<sst xmlns="http://schemas.openxmlformats.org/spreadsheetml/2006/main" count="651" uniqueCount="530">
  <si>
    <t>Rozklad nominálnych výdavkov (nákladov)</t>
  </si>
  <si>
    <t>Výdavky hradené štátom</t>
  </si>
  <si>
    <t>Vývoj úrovne starobného dôchodku</t>
  </si>
  <si>
    <t>Platby štátu a Národného úradu práce</t>
  </si>
  <si>
    <t>Priemerná mzda v hospodárstve</t>
  </si>
  <si>
    <t>Vývoj úrovne dôchodkov: ilustrácia</t>
  </si>
  <si>
    <t>Legenda</t>
  </si>
  <si>
    <t>V = výdavky; POČTY = počty vyplatených dôchodkových dávok k 31.12. daného</t>
  </si>
  <si>
    <t>roka; počty = priemerný mesačný počet vyplatených dôchodkových dávok počas</t>
  </si>
  <si>
    <t>daného roka: 2 x počty(t) = POČTY(t-1) + POČTY(t); D = priemerná mesačná dô-</t>
  </si>
  <si>
    <t xml:space="preserve">chodková dávka: D = (1000000 x V) / (12 x počty); M = priemerná mesačná mzda </t>
  </si>
  <si>
    <t>v hospodárstve; D / M = úroveň dávky ku mzde.</t>
  </si>
  <si>
    <t>Výdavky sú uvedené v miliónoch Sk, M a D priamo v Sk.</t>
  </si>
  <si>
    <t>V</t>
  </si>
  <si>
    <t>POČTY</t>
  </si>
  <si>
    <t>počty</t>
  </si>
  <si>
    <t>D</t>
  </si>
  <si>
    <t>M</t>
  </si>
  <si>
    <t>D / M</t>
  </si>
  <si>
    <t>INDEXY: BÁZICKÝ ROK = 1993</t>
  </si>
  <si>
    <t>výdavky</t>
  </si>
  <si>
    <t>K o m e n t á r</t>
  </si>
  <si>
    <t>Výdavky v roku 2000 vzrástli oproti roku 1993 indexom 2,159, t.j. viac ako dvoj-</t>
  </si>
  <si>
    <t>násobne. Na tento rast výdavkov malo najväčší vplyv pravidelné zvyšovanie dô-</t>
  </si>
  <si>
    <t>chodkových dávok v rokoch 1993 - 2000, a to indexom 2,037. Nárast počtu vypla-</t>
  </si>
  <si>
    <t>tených dôchodkových dávok prispel "iba" indexom 1,060.</t>
  </si>
  <si>
    <t>Skúmajúc vývoj relácie D / M vidno, že v sledovanom období sa nepodarilo zvy-</t>
  </si>
  <si>
    <t>šovať dôchodkové dávky tak, aby ich relácia k priemernej mzde v hospodárstve</t>
  </si>
  <si>
    <t>zostala približne na rovnakej úrovni.</t>
  </si>
  <si>
    <t>Rozklad výdavkov (nákladov)</t>
  </si>
  <si>
    <t>v cenách roku 1993</t>
  </si>
  <si>
    <t>daného roka: 2 x počty(t) = POČTY(t-1) + POČTY(t); INF = priemerná medziročná</t>
  </si>
  <si>
    <r>
      <t>miera inflácie; V* = výdavky v cenách roku 1993; D* = (10</t>
    </r>
    <r>
      <rPr>
        <b/>
        <i/>
        <vertAlign val="superscript"/>
        <sz val="10"/>
        <rFont val="Arial CE"/>
        <family val="2"/>
      </rPr>
      <t>6</t>
    </r>
    <r>
      <rPr>
        <b/>
        <i/>
        <sz val="10"/>
        <rFont val="Arial CE"/>
        <family val="2"/>
      </rPr>
      <t xml:space="preserve"> x V*) / (12 x počty); </t>
    </r>
  </si>
  <si>
    <t>D* = priemerný mesačný dôchodok v cenách roku 1993</t>
  </si>
  <si>
    <t>Výdavky sú uvedené v miliónoch Sk, D* priamo v Sk.</t>
  </si>
  <si>
    <t>V*</t>
  </si>
  <si>
    <t>INF</t>
  </si>
  <si>
    <t>D*</t>
  </si>
  <si>
    <t>K o m e n t á r  k  v ý d a v k o m  v  c e n á c h  r o k u  1 9 9 3</t>
  </si>
  <si>
    <t>Výdavky v roku 2000 vzrástli oproti roku 1993 indexom 1,167. Na tento rast vý-</t>
  </si>
  <si>
    <t>davkov malo najväčší vplyv pravidelné zvyšovanie dôchodkov v rokoch 1993 až</t>
  </si>
  <si>
    <t>2000, a to indexom 1,101. Nárast počtu vyplatených dôchodkových dávok prispel</t>
  </si>
  <si>
    <t>"iba" indexom 1,060.</t>
  </si>
  <si>
    <t xml:space="preserve">Skúmajúc vývoj reálnej úrovne dôchodku (veličina D*) vidno, že v sledovanom </t>
  </si>
  <si>
    <t>období s výnimkou roku 1994 rástla reálna úroveň priemerného dôchodku až do</t>
  </si>
  <si>
    <t>roku 1998, potom však začala postupne klesať.</t>
  </si>
  <si>
    <t>Niektoré špeciálne výdavky v systéme</t>
  </si>
  <si>
    <t>dôchodkového zabezpečenia</t>
  </si>
  <si>
    <r>
      <t xml:space="preserve">A. </t>
    </r>
    <r>
      <rPr>
        <b/>
        <i/>
        <u val="single"/>
        <sz val="10"/>
        <rFont val="Arial CE"/>
        <family val="2"/>
      </rPr>
      <t>Mimoriadne poskytované starobné dôchodky</t>
    </r>
  </si>
  <si>
    <t xml:space="preserve">MPSD = počty priznaných mimoriadne poskytnutých starobných dôchodkov </t>
  </si>
  <si>
    <t xml:space="preserve">v danom roku;  NP = všetky starobné dôchodky priznané v danom roku; </t>
  </si>
  <si>
    <t>podiel = 100 x (MPSD / NP)</t>
  </si>
  <si>
    <t>MPSD</t>
  </si>
  <si>
    <t>NP</t>
  </si>
  <si>
    <t>podiel</t>
  </si>
  <si>
    <t xml:space="preserve">Za predpokladu, že priemerná výška mimoriadne poskytovaných starobných </t>
  </si>
  <si>
    <t>dôchodkov bola približne rovnaká ako výška priemerného starobného dôchodku</t>
  </si>
  <si>
    <t>a každý mimoriadny dôchodok bol poskytovaný dva roky, výdavky na tieto dáv-</t>
  </si>
  <si>
    <t>ky tvorili nasledujúce precentá z výdavkov na všetky starobné dôchodky:</t>
  </si>
  <si>
    <t>1,51% v roku 1993; 3,96% v roku 1994; 4,99% v roku 1995; 4,61% v roku 1996;</t>
  </si>
  <si>
    <t>4,34% v roku 1997; 4,31% v roku 1998; 4,76% v roku 1999 a 4,44% v roku 2000.</t>
  </si>
  <si>
    <r>
      <t xml:space="preserve">B. </t>
    </r>
    <r>
      <rPr>
        <b/>
        <i/>
        <u val="single"/>
        <sz val="10"/>
        <rFont val="Arial CE"/>
        <family val="2"/>
      </rPr>
      <t>Preferované pracovné kategórie; kategória I. a kategória II.</t>
    </r>
  </si>
  <si>
    <t>Podľa prepočtov odboru sociálneho poistenia preferované pracovné kategórie</t>
  </si>
  <si>
    <t>zaťažovali v období rokov 1994 - 1998 dôchodkový systém zvýšenými nákladmi,</t>
  </si>
  <si>
    <t>ktoré sa pohybujú v okolí 2,5% (za všetky druhy vyplácaných dôchodkov). Zna-</t>
  </si>
  <si>
    <t>mená to, že dôchodkový systém by bez existencie preferovaných pracovných</t>
  </si>
  <si>
    <t>kategórií mal každoročne o 2,5% nižšie výdavky.</t>
  </si>
  <si>
    <r>
      <t xml:space="preserve">C. </t>
    </r>
    <r>
      <rPr>
        <b/>
        <i/>
        <u val="single"/>
        <sz val="10"/>
        <rFont val="Arial CE"/>
        <family val="2"/>
      </rPr>
      <t>Tzv. invalidi z mladosti</t>
    </r>
  </si>
  <si>
    <t>Podľa uskutočnených prepočtov odboru reformy sociálneho poistenia výdavky</t>
  </si>
  <si>
    <t>na tzv. invalidov z mladosti v súčasnosti, keď je už dôchodkový systém týmito</t>
  </si>
  <si>
    <t>dávkami "nasýtený", tvoria približne 6,6% všetkých výdavkov na invalidné dô-</t>
  </si>
  <si>
    <t>chodky. Z dlhodobého hľadiska by zrušenie ich nároku znížilo výdavky dôchod-</t>
  </si>
  <si>
    <t>kového systému o cca 1,2%.</t>
  </si>
  <si>
    <t>Nesystémové dávky dôchodkového zabezpečenia</t>
  </si>
  <si>
    <t xml:space="preserve">Počty dôchodkov (N) a ich priemerné mesačné výšky (D) sú uvedené k 31.12. </t>
  </si>
  <si>
    <t>daného roka pre prvé dve dávky a u ostatných ako priemer za celý daný rok;</t>
  </si>
  <si>
    <t>výdavky (V) sú uvedené v mil. Sk za celý daný rok.</t>
  </si>
  <si>
    <t>A. Dôchodok manželky</t>
  </si>
  <si>
    <t>N</t>
  </si>
  <si>
    <t>B. Sociálny dôchodok</t>
  </si>
  <si>
    <t>C. Zvýšenie dôchodku pre bezvládnosť</t>
  </si>
  <si>
    <t>D. Zvýšenie dôchodku z titulu odboja a rehabilitácie</t>
  </si>
  <si>
    <t>E. Zvýšenie dôchodku z titulu jediného zdroja príjmu</t>
  </si>
  <si>
    <t xml:space="preserve"> V ý d a v k y  s p o l u</t>
  </si>
  <si>
    <t>Bezvládnosť (2001 - 2006)</t>
  </si>
  <si>
    <t>daného roka; výdavky (V) sú uvedené v mil. Sk za celý daný rok.</t>
  </si>
  <si>
    <t>Projekcia bez zmeny právneho stavu od 1.1. 2001</t>
  </si>
  <si>
    <t>N1</t>
  </si>
  <si>
    <t>V1</t>
  </si>
  <si>
    <t>Projekcia s novým právnym stavom</t>
  </si>
  <si>
    <t>N2</t>
  </si>
  <si>
    <t>V2</t>
  </si>
  <si>
    <t>Ušetrené finančné prostriedky štátu z titulu zamedzenia vzniku nových nárokov</t>
  </si>
  <si>
    <t>na túto nesystémovú dávku a "zmrazenia" jej výšky</t>
  </si>
  <si>
    <t>V1 - V2</t>
  </si>
  <si>
    <t>Odboj a rehabilitácia (2001 - 2006)</t>
  </si>
  <si>
    <t>Projekcia bez zmeny súčasného právneho stavu</t>
  </si>
  <si>
    <t>Predpokladá sa, že nároky na nové dávky už nevzniknú a "staré" dávky už iba</t>
  </si>
  <si>
    <t>"dožijú".</t>
  </si>
  <si>
    <t xml:space="preserve">Štatistické dáta o starobných dôchodkoch </t>
  </si>
  <si>
    <t>relatívne</t>
  </si>
  <si>
    <t>Podiel vyplácaných starobných dôchodkov ku všetkým vyplácaným</t>
  </si>
  <si>
    <t>dôchodkom percentuálne</t>
  </si>
  <si>
    <t>Podiel výdavkov na starobné dôchodky na celkovom objeme výdavkov (v %)</t>
  </si>
  <si>
    <t>Prirodzený proces starnutia obyvateľstva podľa demografického scenára mini-</t>
  </si>
  <si>
    <t>sterstva PSVaR (bližšie podrobnosti pozri v časti venovanej modelovým prepoč-</t>
  </si>
  <si>
    <t>tom) vedie spočiatku k narastaniu podielu vyplácaných starobných dôchodkov</t>
  </si>
  <si>
    <t>vzhľadom k celkovému počtu vyplácaných dôchodkov až na 70% v období rokov</t>
  </si>
  <si>
    <t>2045 - 2059 a neskôr k miernemu poklesu na 67% v roku 2085. Podiel výdavkov</t>
  </si>
  <si>
    <t xml:space="preserve">na starobné dôchodky má tiež stúpajúcu tendenciu až na 77% v období rokov </t>
  </si>
  <si>
    <t>2040 - 2055 a s miernym poklesom na 73% v roku 2085 (pri zvyšovaní dôchodko-</t>
  </si>
  <si>
    <t>vých dávok indexom rastu životných nákladov; iné scenáre zvyšovania dávajú</t>
  </si>
  <si>
    <t>približne rovnaké výsledky).</t>
  </si>
  <si>
    <t>Aj tieto modelové výsledky potvrdzujú skutočnosť, že starobný dôchodok aj v</t>
  </si>
  <si>
    <t>budúcnosti zostane najvýznamnejšou dôchodkovou dávkou.</t>
  </si>
  <si>
    <t>LEGENDA A VYSVETLIVKY</t>
  </si>
  <si>
    <t>std</t>
  </si>
  <si>
    <t>priemerný starobný dôchodok = priemer všetkých vyplácaných starob-</t>
  </si>
  <si>
    <t>ných dôchodkov k danému termínu; niektoré z týchto dôchodkov sú</t>
  </si>
  <si>
    <t>krátené z dôvodu, že presahujú príslušnú maximálnu výmeru; iné sú</t>
  </si>
  <si>
    <t>krátené z dôvodu súbehu (napríklad pri súbehu starobného dôchodku</t>
  </si>
  <si>
    <t>s vdovským dôchodkom); std = výdavky na všetky starobné dôchodky</t>
  </si>
  <si>
    <t>k danému termínu / počet vyplatených dávok k danému termínu</t>
  </si>
  <si>
    <t>STD</t>
  </si>
  <si>
    <t>priemerný starobný sólový dôchodok = priemer všetkých tých starob-</t>
  </si>
  <si>
    <t xml:space="preserve">ných dôchodkov, ktorých požívatelia nepoberajú žiadny iný dôchodok, </t>
  </si>
  <si>
    <t>t.j. bez starobných dôchodkov žien poberajúcich aj vdovský dôchodok;</t>
  </si>
  <si>
    <t>počet týchto dôchodkov je nižší ako u "std"; pretože starobné dôchod-</t>
  </si>
  <si>
    <t>ky žien sú nižšie ako mužov, je std &lt; STD.</t>
  </si>
  <si>
    <t xml:space="preserve">priemerná mzda v hospodárstve </t>
  </si>
  <si>
    <t>inflácia meraná indexom rastu spotrebiteľských cien</t>
  </si>
  <si>
    <t>REL</t>
  </si>
  <si>
    <t>relácia priemerného starobného dôchodku "std", resp. "STD" k 31.12.</t>
  </si>
  <si>
    <t xml:space="preserve">daného roka k priemernej mzde v hospodárstve, t.j. podiel std / M, </t>
  </si>
  <si>
    <t>resp. STD / M vyjadrený v %</t>
  </si>
  <si>
    <t>REAL</t>
  </si>
  <si>
    <t>vývoj reálnej úrovne dôchodku "std", resp. "STD" vzhľadom na inflá-</t>
  </si>
  <si>
    <t>ciu; bázický rok 1993 = 100%</t>
  </si>
  <si>
    <t>rok</t>
  </si>
  <si>
    <t>Priemerný prípad nemocenskej dávky</t>
  </si>
  <si>
    <t>počas práceneschopnosti</t>
  </si>
  <si>
    <t>Výdavky na nemocenské dávky počas práceneschopnosti v roku 2000 činili</t>
  </si>
  <si>
    <t>7 558 481 660 Sk. Bolo vyplatených 1 466 710 nových prípadov. Priemerná výška</t>
  </si>
  <si>
    <t>jedného vyplateného nového prípadu bola 5 153 Sk. Priemerné trvanie jedného</t>
  </si>
  <si>
    <t>vyplateného nového prípadu bolo 27,76 kalendárnych dní, resp. 19,85 pracovných</t>
  </si>
  <si>
    <t>dní.</t>
  </si>
  <si>
    <t>V zmysle súčasnej konštrukcie priemerný mesačný brutto zárobok zodpovedajú-</t>
  </si>
  <si>
    <t>ci dávke 5 153 Sk počas 19,85 pracovných dní pre priemerného požívateľa zdaňo-</t>
  </si>
  <si>
    <t xml:space="preserve">vaného pri jednom dieťati je 7 000 Sk. </t>
  </si>
  <si>
    <t>Táto čiastka činí len 65,2% z priemernej mzdy v hospodárstve pre rok 1999 (ktorý</t>
  </si>
  <si>
    <t>je spravidla rozhodujúcim obdobím pre výpočet nemocenských dávok v roku</t>
  </si>
  <si>
    <t>2000).</t>
  </si>
  <si>
    <t>Mesačná výška dávky "nemocenské"</t>
  </si>
  <si>
    <t>podľa starej a novej konštrukcie</t>
  </si>
  <si>
    <t>Výpočty sú uskutočnené pre dávky priznané v roku 2001. Zdaňovanie prebieha</t>
  </si>
  <si>
    <t>pri jednom dieťati (relatívne výsledky v ostatných prípadoch sú analogické).</t>
  </si>
  <si>
    <t>LEGENDA</t>
  </si>
  <si>
    <t>VZ = vymeriavací základ pre výpočet dávky (brutto zárobok až do výšky maxi-</t>
  </si>
  <si>
    <t>málneho vymeriavacieho základu); SK = mesačná výška dávky podľa súčasnej</t>
  </si>
  <si>
    <t>(starej) konštrukcie; NK = mesačná výška dávky podľa navrhovanej (novej) kon-</t>
  </si>
  <si>
    <t>štrukcie; NZ = príslušný netto (čistý) zárobok; A = SK / NZ = úroveň dávky k net-</t>
  </si>
  <si>
    <t>to zárobkom podľa súčasnej konštrukcie; B = NK / NZ = úroveň dávky k netto zá-</t>
  </si>
  <si>
    <t>robkom podľa navrhovanej konštrukcie; C = SK / BM = úroveň dávky k brutto zá-</t>
  </si>
  <si>
    <t>robkom podľa súčasnej konštrukcie; D = NK / BM = úroveň dávky k brutto zárob-</t>
  </si>
  <si>
    <t>kom podľa navrhovanej konštrukcie; úrovne sú vyjadrené v precentách</t>
  </si>
  <si>
    <t>VZ</t>
  </si>
  <si>
    <t>SK</t>
  </si>
  <si>
    <t>NK</t>
  </si>
  <si>
    <t>NZ</t>
  </si>
  <si>
    <t>A</t>
  </si>
  <si>
    <t>B</t>
  </si>
  <si>
    <t>C</t>
  </si>
  <si>
    <t>Výška dávky "ošetrovné"</t>
  </si>
  <si>
    <t>pri 6,6 kalendárnych dňoch (5 pracovných)</t>
  </si>
  <si>
    <t>pri jednom dieťati.</t>
  </si>
  <si>
    <t>LEGENDA ako v predchádzajúcej prílohe.</t>
  </si>
  <si>
    <t>Mesačná výška dávky "materské"</t>
  </si>
  <si>
    <t>Výpočty sú uskutočnené pre dávky priznané v roku 2001.</t>
  </si>
  <si>
    <t>Nka = pri 55% z VZ; NKb = pri 80% z VZ.</t>
  </si>
  <si>
    <t>Nka</t>
  </si>
  <si>
    <t>NKb</t>
  </si>
  <si>
    <t xml:space="preserve">Platby "P" štátu (v mil. Sk), priemerný mesačný počet poistencov "PMPP" (v tis. </t>
  </si>
  <si>
    <t>osôb), vymeriavacie základy VZ štátu na jedného poistenca (v Sk) vypočítané</t>
  </si>
  <si>
    <t>podľa vzorca (1000000 x P) / (12 x 1000 x PMPP x sadzba) a adekvátny počet</t>
  </si>
  <si>
    <t>mzdových bodov "APMB" (v bezrozmerných jednotkách) definovaný ako podiel</t>
  </si>
  <si>
    <t>VZŠ a príslušnej priemernej mesačnej mzdy v hospodárstve sú uvedené v nasle-</t>
  </si>
  <si>
    <t>dovnej tabuľke:</t>
  </si>
  <si>
    <t>P</t>
  </si>
  <si>
    <t>PMPP</t>
  </si>
  <si>
    <t>APMB</t>
  </si>
  <si>
    <t xml:space="preserve">Platby "P" NÚP (v mil. Sk), priemerný mesačný počet poistencov "PMPP" (v tis. </t>
  </si>
  <si>
    <t>osôb), vymeriavacie základy "VZ" NÚP na jedného poistenca (v Sk) vypočítané</t>
  </si>
  <si>
    <t>VZ a príslušnej priemernej mesačnej mzdy v hospodárstve sú uvedené v nasle-</t>
  </si>
  <si>
    <t>Kvartálne a celkový priemer</t>
  </si>
  <si>
    <t>1Q</t>
  </si>
  <si>
    <t>2Q</t>
  </si>
  <si>
    <t>3Q</t>
  </si>
  <si>
    <t>4Q</t>
  </si>
  <si>
    <t>priemer</t>
  </si>
  <si>
    <t>Štatistiky na účely ZÁKONA</t>
  </si>
  <si>
    <r>
      <t>A = M</t>
    </r>
    <r>
      <rPr>
        <b/>
        <i/>
        <vertAlign val="subscript"/>
        <sz val="10"/>
        <rFont val="Arial CE"/>
        <family val="2"/>
      </rPr>
      <t>r+1</t>
    </r>
    <r>
      <rPr>
        <b/>
        <i/>
        <sz val="10"/>
        <rFont val="Arial CE"/>
        <family val="2"/>
      </rPr>
      <t xml:space="preserve"> / M</t>
    </r>
    <r>
      <rPr>
        <b/>
        <i/>
        <vertAlign val="subscript"/>
        <sz val="10"/>
        <rFont val="Arial CE"/>
        <family val="2"/>
      </rPr>
      <t>r</t>
    </r>
    <r>
      <rPr>
        <b/>
        <i/>
        <sz val="10"/>
        <rFont val="Arial CE"/>
        <family val="2"/>
      </rPr>
      <t xml:space="preserve"> ; B = 3Q</t>
    </r>
    <r>
      <rPr>
        <b/>
        <i/>
        <vertAlign val="subscript"/>
        <sz val="10"/>
        <rFont val="Arial CE"/>
        <family val="2"/>
      </rPr>
      <t>r+1</t>
    </r>
    <r>
      <rPr>
        <b/>
        <i/>
        <sz val="10"/>
        <rFont val="Arial CE"/>
        <family val="2"/>
      </rPr>
      <t xml:space="preserve"> / 3Q</t>
    </r>
    <r>
      <rPr>
        <b/>
        <i/>
        <vertAlign val="subscript"/>
        <sz val="10"/>
        <rFont val="Arial CE"/>
        <family val="2"/>
      </rPr>
      <t>r</t>
    </r>
    <r>
      <rPr>
        <b/>
        <i/>
        <sz val="10"/>
        <rFont val="Arial CE"/>
        <family val="2"/>
      </rPr>
      <t xml:space="preserve"> ; C = (1Q</t>
    </r>
    <r>
      <rPr>
        <b/>
        <i/>
        <vertAlign val="subscript"/>
        <sz val="10"/>
        <rFont val="Arial CE"/>
        <family val="2"/>
      </rPr>
      <t>r+1</t>
    </r>
    <r>
      <rPr>
        <b/>
        <i/>
        <sz val="10"/>
        <rFont val="Arial CE"/>
        <family val="2"/>
      </rPr>
      <t>+2Q</t>
    </r>
    <r>
      <rPr>
        <b/>
        <i/>
        <vertAlign val="subscript"/>
        <sz val="10"/>
        <rFont val="Arial CE"/>
        <family val="2"/>
      </rPr>
      <t>r+1</t>
    </r>
    <r>
      <rPr>
        <b/>
        <i/>
        <sz val="10"/>
        <rFont val="Arial CE"/>
        <family val="2"/>
      </rPr>
      <t>+3Q</t>
    </r>
    <r>
      <rPr>
        <b/>
        <i/>
        <vertAlign val="subscript"/>
        <sz val="10"/>
        <rFont val="Arial CE"/>
        <family val="2"/>
      </rPr>
      <t>r+1</t>
    </r>
    <r>
      <rPr>
        <b/>
        <i/>
        <sz val="10"/>
        <rFont val="Arial CE"/>
        <family val="2"/>
      </rPr>
      <t>)/(1Q</t>
    </r>
    <r>
      <rPr>
        <b/>
        <i/>
        <vertAlign val="subscript"/>
        <sz val="10"/>
        <rFont val="Arial CE"/>
        <family val="2"/>
      </rPr>
      <t>r</t>
    </r>
    <r>
      <rPr>
        <b/>
        <i/>
        <sz val="10"/>
        <rFont val="Arial CE"/>
        <family val="2"/>
      </rPr>
      <t>+2Q</t>
    </r>
    <r>
      <rPr>
        <b/>
        <i/>
        <vertAlign val="subscript"/>
        <sz val="10"/>
        <rFont val="Arial CE"/>
        <family val="2"/>
      </rPr>
      <t>r</t>
    </r>
    <r>
      <rPr>
        <b/>
        <i/>
        <sz val="10"/>
        <rFont val="Arial CE"/>
        <family val="2"/>
      </rPr>
      <t>+3Q</t>
    </r>
    <r>
      <rPr>
        <b/>
        <i/>
        <vertAlign val="subscript"/>
        <sz val="10"/>
        <rFont val="Arial CE"/>
        <family val="2"/>
      </rPr>
      <t>r</t>
    </r>
    <r>
      <rPr>
        <b/>
        <i/>
        <sz val="10"/>
        <rFont val="Arial CE"/>
        <family val="2"/>
      </rPr>
      <t>)</t>
    </r>
  </si>
  <si>
    <t>B/A</t>
  </si>
  <si>
    <t>C/A</t>
  </si>
  <si>
    <t xml:space="preserve">V kolónke "A" je uvedený index rastu miezd; v kolónke "B" jeho aproximácia </t>
  </si>
  <si>
    <t>prostredníctvom tretieho kvartálu (štvrťroka) a v kolónke "C" prostredníctvom</t>
  </si>
  <si>
    <t>vývoja za prvé tri kvartály. Zo štatistických podkladov je zrejmé, že charakte-</t>
  </si>
  <si>
    <t>ristika "B" je vhodnejšia ako "C".</t>
  </si>
  <si>
    <t xml:space="preserve">ILUSTRATÍVNY PRÍKLAD </t>
  </si>
  <si>
    <t>výpočtu podľa starej a novej konštrukcie</t>
  </si>
  <si>
    <t>Odchod do starobného dôchodku k 1.1. 2001</t>
  </si>
  <si>
    <t>Na ilustratívnom príklade je vypočítaný starobný dôchodok podľa starej a novej</t>
  </si>
  <si>
    <t>konštrukcie ku dňu nároku (tzv. "riadny" odchod). Predpokladá sa, že v rozhodu-</t>
  </si>
  <si>
    <t>júcom období je len zárobková činnosť a práceneschopnosť.</t>
  </si>
  <si>
    <t>R</t>
  </si>
  <si>
    <t>CZ</t>
  </si>
  <si>
    <t>PN</t>
  </si>
  <si>
    <t>CZ*</t>
  </si>
  <si>
    <t>OMB</t>
  </si>
  <si>
    <t>SUMA</t>
  </si>
  <si>
    <t>L E G E N D A</t>
  </si>
  <si>
    <t>R = jednotlivé roky rozhodujúceho obdobia; M = priemerná mesačná mzda v</t>
  </si>
  <si>
    <t>hospodárstve; CZ = celoročné zárobky; PN = dni práceneschopnosti; CZ* = celo-</t>
  </si>
  <si>
    <t>ročné zárobky s takzvaným "dopočtom", t.j. CZ* = (365 x CZ) / (365 - PN); OMB =</t>
  </si>
  <si>
    <t>osobné mzdové body = CZ / (12 x M)</t>
  </si>
  <si>
    <t>Výpočet podľa starej konštrukcie</t>
  </si>
  <si>
    <t>Najlepšie zárobky sú z rokov 1996 - 2000 a ich suma je</t>
  </si>
  <si>
    <t>106211+122569+133698+139052+141448 = 642878 .</t>
  </si>
  <si>
    <t>Súčet dní práceneschopnosti z rokov 1996 - 2000 je 77. Priemerný mesačný záro-</t>
  </si>
  <si>
    <t>bok je</t>
  </si>
  <si>
    <t>(365 / 12) x 642978 x (5 x 365 - 77) = 11189 .</t>
  </si>
  <si>
    <t>Priemerný mesačný zárobok redukovaný je</t>
  </si>
  <si>
    <t>2500 + (6000 - 2500)/3 + (10000 - 6000)/10 = 4067 .</t>
  </si>
  <si>
    <t>Dôchodok vymeraný za 42 rokov poistenia je 4067 x 0,67 = 2725 a po úprave je</t>
  </si>
  <si>
    <t>1,905 x 2725 + 1204 = 6396 .</t>
  </si>
  <si>
    <t>Výpočet podľa novej konštrukcie</t>
  </si>
  <si>
    <t xml:space="preserve">Fiktívna dôchodková hodnota "DH" je vypočítaná z príslušnej rovnosti: 40 x DH = </t>
  </si>
  <si>
    <t>0,5 x 11430, t.j. DH = 142,88 .</t>
  </si>
  <si>
    <t xml:space="preserve">Suma osobných mzdových bodov v rozhodujúcom období je 11,4752. Priemerný </t>
  </si>
  <si>
    <t>osobný mzdový bod je 11,4752 / 10 = 1,1475, a preto dôchodok je</t>
  </si>
  <si>
    <t>1,1475 x 42 x 142,88 = 6887 .</t>
  </si>
  <si>
    <t>Tabuľková ilustrácia : porovnanie výšky</t>
  </si>
  <si>
    <t>dôchodkov podľa starej a novej konštrukcie</t>
  </si>
  <si>
    <t>Rôzne úrovne parametra W reprezentujú osobné mzdové body dosiahnuté</t>
  </si>
  <si>
    <t>v každom roku rozhodujúceho obdobia 1991 - 2000. Predpokladá sa, že celoroč-</t>
  </si>
  <si>
    <t>né zárobky CZ sú dané vzťahom: CZ = 12 x M x W, kde M je priemerná mesačná</t>
  </si>
  <si>
    <t xml:space="preserve">mzda v hospodárstve (pozri k tomu prílohu 14). Výpočty ďalej vychádzajú </t>
  </si>
  <si>
    <t>z predpokladu, že v každom roku rozhodujúceho obdobia je práceneschopnosť</t>
  </si>
  <si>
    <t>na hladine 5%. Potom celoročné zárobky CZ* s "dopočtom" sú CZ* = CZ / 0,95 .</t>
  </si>
  <si>
    <t>V rozhodujúcom období je iba zárobková činnosť a práceneschopnosť. Dôchod-</t>
  </si>
  <si>
    <t>ky sú opäť vypočítané ku dňu nároku (tzv. "riadne" odchody) pre rôzne dĺžky</t>
  </si>
  <si>
    <t>doby poistenia ako parametra L.</t>
  </si>
  <si>
    <t>STARÁ KONŠTRUKCIA</t>
  </si>
  <si>
    <t>W / L</t>
  </si>
  <si>
    <t>NOVÁ KONŠTRUKCIA</t>
  </si>
  <si>
    <t>Na "vysvietených" políčkach dáva daná konštrukcia vyššie dôchodky.</t>
  </si>
  <si>
    <t>Tabuľková ilustrácia : porovnanie úrovne</t>
  </si>
  <si>
    <t>dôchodkov starej a novej konštrukcie</t>
  </si>
  <si>
    <t xml:space="preserve">Úroveň dôchodkov vypočítaných v predchádzajúcej prílohe 7a je vyjadrená </t>
  </si>
  <si>
    <t>v percentách predchádzajúcich zárobkov.</t>
  </si>
  <si>
    <t>Na "vysvietených" políčkach dáva daná konštrukcia vyššiu úroveň dôchodkov.</t>
  </si>
  <si>
    <t>ILUSTRATÍVNY PRÍKLAD</t>
  </si>
  <si>
    <t>jedného z nedostatkov súčasnej konštrukcie</t>
  </si>
  <si>
    <t>Na ilustratívnom príklade sú vypočítané starobné dôchodky dvom dôchodcom:</t>
  </si>
  <si>
    <t>dôchodcovi A a dôchodcovi B. U oboch sa predpokladá, že v rozhodujúcom ob-</t>
  </si>
  <si>
    <t>dobí nemali žiadne náhradné ani dopočítateľné doby a dĺžka doby zamestnania</t>
  </si>
  <si>
    <t>každého z nich je 40 rokov.</t>
  </si>
  <si>
    <t>CZA</t>
  </si>
  <si>
    <t>ÚZA</t>
  </si>
  <si>
    <t>CZB</t>
  </si>
  <si>
    <t>ÚZB</t>
  </si>
  <si>
    <t>hospodárstve; CZA = celoročné zárobky dôchodcu A; ÚZA = úroveň zárobkov</t>
  </si>
  <si>
    <t>dôchodcu A = CZA / (12 x M); SUMA = sumárna úroveň zárobkov za obdobie</t>
  </si>
  <si>
    <t>rokov 1991 - 2000</t>
  </si>
  <si>
    <t>Napríklad pre rok 1991 je ÚZA rovná číslu 0,9969 = 45100/(12x3770); pre rok 1995</t>
  </si>
  <si>
    <t>je ÚZB = 0,7030 = 60700/(12x7195).</t>
  </si>
  <si>
    <t>Úroveň zárobkov dôchodcu A teda v prvých piatich rokoch rozhodujúceho obdo-</t>
  </si>
  <si>
    <t>bia mierne rastie, potom prudko poklesne a ďalej mierne klesá. Úroveň zárobkov</t>
  </si>
  <si>
    <t>dôchodcu B naopak: v prvých piatich rokoch mierne klesá, potom prudko vzras-</t>
  </si>
  <si>
    <t>tie a ďalej stúpa už len mierne.</t>
  </si>
  <si>
    <t>Prípad dôchodcu A je typický pre tých, ktorí sú na rizikových pracoviskách pre-</t>
  </si>
  <si>
    <t>raďovaní na iný druh relatívne horšie platenej práce. Prípad dôchodcu B je jeho</t>
  </si>
  <si>
    <t>kontrastom.</t>
  </si>
  <si>
    <t>V   Ý   P   O   Č   T   Y</t>
  </si>
  <si>
    <t>PMZ dôchodcu A = (89700+91700+93500+94200+97000)/(5*12) = 7769;</t>
  </si>
  <si>
    <t>PMZ dôchodcu B = (98000+112000+123900+129600+137100)/(5*12) = 10010;</t>
  </si>
  <si>
    <t>PMZR dôchodcu A = 3844;</t>
  </si>
  <si>
    <t>PMZR dôchodcu B = 4067;</t>
  </si>
  <si>
    <t>dôchodok A pred úpravou = 3844*0,65 = 2499;</t>
  </si>
  <si>
    <t>dôchodok B pred úpravou = 4067*0,65 = 2644;</t>
  </si>
  <si>
    <t>vyplácaný dôchodok A po úprave = 1,905*2499+1204 = 5965;</t>
  </si>
  <si>
    <t>vyplácaný dôchodok B po úprave = 1,905*2644+1204 = 6241,</t>
  </si>
  <si>
    <t>a to napriek tomu, že sumárna úroveň zárobkov v celom rozhodujúcom období</t>
  </si>
  <si>
    <t>je u oboch rovnaká.</t>
  </si>
  <si>
    <t>Nech z dlhotrvajúceho hľadiska je index rastu životných nákladov rovný 1,021</t>
  </si>
  <si>
    <t>a index rastu priemernej mzdy v hospodárstve 1,035. Nech dôchodky sú zvyšo-</t>
  </si>
  <si>
    <t xml:space="preserve">vané tzv. švajčiarskym spôsobom, t.j.  indexom VAL = 0,5 x (1,021+1,035) =1,028. </t>
  </si>
  <si>
    <t>Každý dôchodca, ktorému je prvýkrát vymeraný starobný dôchodok za získaných</t>
  </si>
  <si>
    <t>40 osobných mzdových bodov, má nasledovný vývoj úrovne svojho starobného</t>
  </si>
  <si>
    <t>dôchodku k priemernej mzde v hospodárstve:</t>
  </si>
  <si>
    <r>
      <t>prvý rok : 50%, druhý rok: A x 50%, tretí rok A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 xml:space="preserve"> x 50%, štvrtý rok : A</t>
    </r>
    <r>
      <rPr>
        <b/>
        <i/>
        <vertAlign val="superscript"/>
        <sz val="10"/>
        <rFont val="Arial CE"/>
        <family val="2"/>
      </rPr>
      <t>3</t>
    </r>
    <r>
      <rPr>
        <b/>
        <i/>
        <sz val="10"/>
        <rFont val="Arial CE"/>
        <family val="2"/>
      </rPr>
      <t xml:space="preserve"> x 50%,  ... , </t>
    </r>
  </si>
  <si>
    <r>
      <t>"r"- tý rok : A</t>
    </r>
    <r>
      <rPr>
        <b/>
        <i/>
        <vertAlign val="superscript"/>
        <sz val="10"/>
        <rFont val="Arial CE"/>
        <family val="2"/>
      </rPr>
      <t>r-1</t>
    </r>
    <r>
      <rPr>
        <b/>
        <i/>
        <sz val="10"/>
        <rFont val="Arial CE"/>
        <family val="2"/>
      </rPr>
      <t xml:space="preserve"> x 50%, kde A = 1,028 / 1,035 = 0,9932.</t>
    </r>
  </si>
  <si>
    <t>Vývoj úrovne starobného dôchodku k priemernej mzde v hospodárstve je v tom-</t>
  </si>
  <si>
    <t>to ilustratívnom príklade zaznamenaný v nasledovnej tabuľke:</t>
  </si>
  <si>
    <t>roky</t>
  </si>
  <si>
    <t>úroveň</t>
  </si>
  <si>
    <t>Pritom reálna úroveň dôchodku každého takéhoto dôchodcu bude každým ro-</t>
  </si>
  <si>
    <t>kom stúpať indexom B = 1,028 / 1,021 = 1,0069, t.j. po dvadsiatich rokoch pobera-</t>
  </si>
  <si>
    <r>
      <t>nia stúpne indexom B</t>
    </r>
    <r>
      <rPr>
        <b/>
        <i/>
        <vertAlign val="superscript"/>
        <sz val="10"/>
        <rFont val="Arial CE"/>
        <family val="2"/>
      </rPr>
      <t>19</t>
    </r>
    <r>
      <rPr>
        <b/>
        <i/>
        <sz val="10"/>
        <rFont val="Arial CE"/>
        <family val="2"/>
      </rPr>
      <t xml:space="preserve"> = 1,1386, t.j. približne o 14% v porovnaní s rokom, kedy</t>
    </r>
  </si>
  <si>
    <t>mu bol dôchodkok vymeraný prvýkrát.</t>
  </si>
  <si>
    <t xml:space="preserve">Vybrané štatistiky </t>
  </si>
  <si>
    <t>o priemerných mesačných zárobkoch</t>
  </si>
  <si>
    <t>Percentuálne podiely priemerných mesačných zárobkov v jednotlivých pásmach</t>
  </si>
  <si>
    <t>redukčnej schémy pre starobný dôchodok</t>
  </si>
  <si>
    <t>U</t>
  </si>
  <si>
    <t xml:space="preserve">Ž </t>
  </si>
  <si>
    <t>I</t>
  </si>
  <si>
    <t>viac</t>
  </si>
  <si>
    <t>Ž</t>
  </si>
  <si>
    <t>E</t>
  </si>
  <si>
    <t>Y</t>
  </si>
  <si>
    <t xml:space="preserve">S </t>
  </si>
  <si>
    <t xml:space="preserve">Odvodenie rovnakých úrovní </t>
  </si>
  <si>
    <t>starobných dôchodkov podľa novej konštrukcie</t>
  </si>
  <si>
    <t>v prípade rovnakej zásluhovosti</t>
  </si>
  <si>
    <t>Legenda a vysvetlivky</t>
  </si>
  <si>
    <t>OMB = osobné mzdové body dosiahnuté počas celého obdobia dôchodkového</t>
  </si>
  <si>
    <t>poistenia; DH = dôchodková hodnota; PM = priemerná mzda v hospodárstve;</t>
  </si>
  <si>
    <t>STD = výška starobného dôchodku</t>
  </si>
  <si>
    <t>Ak "X" je ľubovoľná z vyššie uvedených veličín, tak symbol X(r) bude znamenať</t>
  </si>
  <si>
    <t>hodnoru tejto veličiny v roku "r".</t>
  </si>
  <si>
    <t>V dvoch po sebe idúcich rokoch "r" a "r+1" sú dôchodky vypočítané takto:</t>
  </si>
  <si>
    <t>STD(r) = OMB(r) x DH(r);</t>
  </si>
  <si>
    <t>(*)</t>
  </si>
  <si>
    <t>STD(r+1) = OMB(r+1) x DH(r+1).</t>
  </si>
  <si>
    <t>(**)</t>
  </si>
  <si>
    <t>V prípade rovnakej zásluhovosti je OMB(r) = OMB(r+1) = OMB. Je preto</t>
  </si>
  <si>
    <t>STD(r) x PM(r) = OMB x DH(r) x PM(r)    podľa (*) ;</t>
  </si>
  <si>
    <t>STD(r+1) x PM(r-1) = OMB x DH(r+1) x PM(r-1)    podľa (**).</t>
  </si>
  <si>
    <t>Pretože v zmysle pravidla zvyšovania dôchodkovej hodnoty je</t>
  </si>
  <si>
    <t>DH(r+1) x PM(r-1) = DH(r) x PM(r) ,</t>
  </si>
  <si>
    <t>platí tiež vzťah</t>
  </si>
  <si>
    <t>STD(r) x PM(r) = STD(r+1) x PM(r-1) ,</t>
  </si>
  <si>
    <t>z ktorého vyplýva, že</t>
  </si>
  <si>
    <t>STD(r) / PM(r-1) = STD(r+1) / PM(r) ,</t>
  </si>
  <si>
    <t>t.j. úroveň dôchodkov k predchádzajúcim priemerným mzdám v hospodárstve</t>
  </si>
  <si>
    <t>je rovnaká.</t>
  </si>
  <si>
    <t>To znamená, že aj</t>
  </si>
  <si>
    <t xml:space="preserve">STD(r) / PM(r-1) = STD(R) / PM(R-1) </t>
  </si>
  <si>
    <t>pre všetky r &lt; R, t.j. úroveň dôchodkov k predchádzajúcim priemerným mzdám</t>
  </si>
  <si>
    <t>v hospodárstve zostane rovnaká bez ohľadu na to, v ktorých dvoch rokoch boli</t>
  </si>
  <si>
    <t>dvom rovnako zásluhovým občanom dôchodky prvýkrát vymerané.</t>
  </si>
  <si>
    <t>Zárobková činnosť po vzniku nároku</t>
  </si>
  <si>
    <t>na (riadny) starobný dôchodok</t>
  </si>
  <si>
    <t>Nech do vzniku nároku k 1.1. roku "r" poistenec získal "B" osobných mzdových</t>
  </si>
  <si>
    <t>bodov. Nech v období od 1.1. roku "r" do 1.1. roku "r+k" vykonával tento pois-</t>
  </si>
  <si>
    <t>tenec bez poberania dôchodku zárobkovú činnosť, z ktorej získal ďalších "b"</t>
  </si>
  <si>
    <t>osobných mzdových bodov.</t>
  </si>
  <si>
    <t>Nech do vzniku nároku jeho dôchodok tvoril "P" percent z prechádzajúcej prie-</t>
  </si>
  <si>
    <t>mernej mzdy v hospodárstve.</t>
  </si>
  <si>
    <t>Za týchto predpokladov k 1.1. roku "r+k" možno úroveň P* starobného dôchodku</t>
  </si>
  <si>
    <t>k predchádzajúcej priemernej mzde v hospodárstve vypočítať pomocou formule</t>
  </si>
  <si>
    <t>P* = {(B + b)/B} x P .</t>
  </si>
  <si>
    <t xml:space="preserve">Úroveň jeho dôchodku je teda (B+b)/B krát vyššia ako pôvodne. </t>
  </si>
  <si>
    <t>V nasledovnej tabuľke je pre rôzne hodnoty "B" a "b" vypočítaný príslušný podiel</t>
  </si>
  <si>
    <t>(B+b)/b -</t>
  </si>
  <si>
    <t>(B;b)</t>
  </si>
  <si>
    <t>Z tabuľky vidno, že motivovaní budú najmä menej zásluhoví občania.</t>
  </si>
  <si>
    <t>Maximálny vymeriavací základ (MVZ)</t>
  </si>
  <si>
    <t>Vývoj od roku 1996</t>
  </si>
  <si>
    <t>do 31.3. 1996</t>
  </si>
  <si>
    <t>2450 x 8 = 19 600</t>
  </si>
  <si>
    <t>od 1.4. 1996</t>
  </si>
  <si>
    <t>2700 x 8 = 21 600</t>
  </si>
  <si>
    <t>od 1.1. 1998</t>
  </si>
  <si>
    <t>(3000 x 8 ) = 24 000</t>
  </si>
  <si>
    <t>od 1.1. 2000</t>
  </si>
  <si>
    <t>(4000 x 8) = 32000</t>
  </si>
  <si>
    <t>Štatistické pomery</t>
  </si>
  <si>
    <t>PMVZ = priemerný MVZ; PM = priemerná mzda v hospodárstve; AP = aktuálny</t>
  </si>
  <si>
    <t>pomer : AP = PMVZ / PM</t>
  </si>
  <si>
    <t>PMVZ</t>
  </si>
  <si>
    <t>PM</t>
  </si>
  <si>
    <t>AP</t>
  </si>
  <si>
    <t>Formula pre PMVZ v zmysle návrhu zákona</t>
  </si>
  <si>
    <r>
      <t>PMVZ</t>
    </r>
    <r>
      <rPr>
        <b/>
        <i/>
        <vertAlign val="subscript"/>
        <sz val="10"/>
        <rFont val="Arial CE"/>
        <family val="2"/>
      </rPr>
      <t>r+2</t>
    </r>
    <r>
      <rPr>
        <b/>
        <i/>
        <sz val="10"/>
        <rFont val="Arial CE"/>
        <family val="2"/>
      </rPr>
      <t xml:space="preserve"> = koef x 0,5 x (PM</t>
    </r>
    <r>
      <rPr>
        <b/>
        <i/>
        <vertAlign val="subscript"/>
        <sz val="10"/>
        <rFont val="Arial CE"/>
        <family val="2"/>
      </rPr>
      <t>r</t>
    </r>
    <r>
      <rPr>
        <b/>
        <i/>
        <sz val="10"/>
        <rFont val="Arial CE"/>
        <family val="2"/>
      </rPr>
      <t xml:space="preserve"> + PM</t>
    </r>
    <r>
      <rPr>
        <b/>
        <i/>
        <vertAlign val="subscript"/>
        <sz val="10"/>
        <rFont val="Arial CE"/>
        <family val="2"/>
      </rPr>
      <t>r+1</t>
    </r>
    <r>
      <rPr>
        <b/>
        <i/>
        <sz val="10"/>
        <rFont val="Arial CE"/>
        <family val="2"/>
      </rPr>
      <t>)</t>
    </r>
  </si>
  <si>
    <t>Je teda</t>
  </si>
  <si>
    <r>
      <t>PMVZ</t>
    </r>
    <r>
      <rPr>
        <b/>
        <i/>
        <vertAlign val="subscript"/>
        <sz val="10"/>
        <rFont val="Arial CE"/>
        <family val="2"/>
      </rPr>
      <t>r+2</t>
    </r>
    <r>
      <rPr>
        <b/>
        <i/>
        <sz val="10"/>
        <rFont val="Arial CE"/>
        <family val="2"/>
      </rPr>
      <t xml:space="preserve"> / PM</t>
    </r>
    <r>
      <rPr>
        <b/>
        <i/>
        <vertAlign val="subscript"/>
        <sz val="10"/>
        <rFont val="Arial CE"/>
        <family val="2"/>
      </rPr>
      <t>r+2</t>
    </r>
    <r>
      <rPr>
        <b/>
        <i/>
        <sz val="10"/>
        <rFont val="Arial CE"/>
        <family val="2"/>
      </rPr>
      <t xml:space="preserve"> = koef x 0,5 x (PM</t>
    </r>
    <r>
      <rPr>
        <b/>
        <i/>
        <vertAlign val="subscript"/>
        <sz val="10"/>
        <rFont val="Arial CE"/>
        <family val="2"/>
      </rPr>
      <t>r</t>
    </r>
    <r>
      <rPr>
        <b/>
        <i/>
        <sz val="10"/>
        <rFont val="Arial CE"/>
        <family val="2"/>
      </rPr>
      <t xml:space="preserve"> + PM</t>
    </r>
    <r>
      <rPr>
        <b/>
        <i/>
        <vertAlign val="subscript"/>
        <sz val="10"/>
        <rFont val="Arial CE"/>
        <family val="2"/>
      </rPr>
      <t>r+1</t>
    </r>
    <r>
      <rPr>
        <b/>
        <i/>
        <sz val="10"/>
        <rFont val="Arial CE"/>
        <family val="2"/>
      </rPr>
      <t>) / PM</t>
    </r>
    <r>
      <rPr>
        <b/>
        <i/>
        <vertAlign val="subscript"/>
        <sz val="10"/>
        <rFont val="Arial CE"/>
        <family val="2"/>
      </rPr>
      <t>r+2</t>
    </r>
    <r>
      <rPr>
        <b/>
        <i/>
        <sz val="10"/>
        <rFont val="Arial CE"/>
        <family val="2"/>
      </rPr>
      <t xml:space="preserve"> .</t>
    </r>
  </si>
  <si>
    <t>Projekcia pre PMVZ na najbližšie roky pri koef = 3,25</t>
  </si>
  <si>
    <t>Príloha C.1</t>
  </si>
  <si>
    <t>Príloha C.2</t>
  </si>
  <si>
    <t>Príloha C.3</t>
  </si>
  <si>
    <t>Príloha C.4</t>
  </si>
  <si>
    <t>Príloha C.4a</t>
  </si>
  <si>
    <t>Príloha C.4b</t>
  </si>
  <si>
    <t>Príloha C.5</t>
  </si>
  <si>
    <t>Príloha C.6</t>
  </si>
  <si>
    <t>Príloha C.7</t>
  </si>
  <si>
    <t>Príloha c.8</t>
  </si>
  <si>
    <t>Príloha C.9</t>
  </si>
  <si>
    <t>Príloha C.10</t>
  </si>
  <si>
    <t>Príloha C.11</t>
  </si>
  <si>
    <t>Príloha C.14</t>
  </si>
  <si>
    <t>Príloha C.15</t>
  </si>
  <si>
    <t>Príloha C.16</t>
  </si>
  <si>
    <t>Príloha C.17</t>
  </si>
  <si>
    <t>Príloha C.18a</t>
  </si>
  <si>
    <t>Príloha C.18b</t>
  </si>
  <si>
    <t>Príloha C.19</t>
  </si>
  <si>
    <t>Príloha C.20</t>
  </si>
  <si>
    <t>Príloha C.21</t>
  </si>
  <si>
    <t>Príloha C.22</t>
  </si>
  <si>
    <t>Pílohy k dôvodovej správe</t>
  </si>
  <si>
    <t xml:space="preserve">        Prílohová časť C</t>
  </si>
  <si>
    <t>Strana 1</t>
  </si>
  <si>
    <t xml:space="preserve">                  URČENIE MIERY VÝBERU POISTNÉHO</t>
  </si>
  <si>
    <t xml:space="preserve">                     NA ÚČELY ÚRAZOVÝCH DÁVOK</t>
  </si>
  <si>
    <t>S</t>
  </si>
  <si>
    <t>miera výberu poistného na účely úrazových dávok</t>
  </si>
  <si>
    <t>VZP</t>
  </si>
  <si>
    <t>mesačný vymeriavací základ pre platenie poistného</t>
  </si>
  <si>
    <t>VZD</t>
  </si>
  <si>
    <t>vymeriavací základ pre výpočet dávky (denný)</t>
  </si>
  <si>
    <t>n</t>
  </si>
  <si>
    <t>počet vyplatených dávok v bežnom roku</t>
  </si>
  <si>
    <t>priemerný mesačný počet poistencov, za ktorých platí</t>
  </si>
  <si>
    <t>zamestnávateľ poistné</t>
  </si>
  <si>
    <t>(R)</t>
  </si>
  <si>
    <t>rovnica vyrovnanej bilancie medzi príjmami a výdavkami -</t>
  </si>
  <si>
    <t>/a/ bez tvorby správneho a rezervného fondu a fondu prevencie;</t>
  </si>
  <si>
    <t>/b/ pri 100%-nej úspešnosti výberu poistného;</t>
  </si>
  <si>
    <t xml:space="preserve">/c/ pre nasýtený systém, kedy počet vyplácaných úrazových </t>
  </si>
  <si>
    <t xml:space="preserve">     dávok je stabilizovaný.</t>
  </si>
  <si>
    <t>POZNÁMKA</t>
  </si>
  <si>
    <t>Pri výpočtoch boli využité štatistické podklady z rokov 1995 - 2000</t>
  </si>
  <si>
    <t>/a/ o pracovnej neschopnosti z dôvodov pracovného úrazu a choroby z po-</t>
  </si>
  <si>
    <r>
      <t xml:space="preserve">     </t>
    </r>
    <r>
      <rPr>
        <b/>
        <sz val="10"/>
        <rFont val="Arial CE"/>
        <family val="0"/>
      </rPr>
      <t>volania a tiež o počtoch smrteľných prípadov;</t>
    </r>
  </si>
  <si>
    <t>/b/ o invalidných, čiastočne invalidných a pozostalostných dôchodkoch</t>
  </si>
  <si>
    <t xml:space="preserve">     po pracovných úrazoch a chorobách z povolania</t>
  </si>
  <si>
    <t>a materiál, ktorý k danej problematike vypracovala firma PERSONNEL.</t>
  </si>
  <si>
    <t>Pre počet kalendárnych dní bol získaný odhad KD = 38,63 .</t>
  </si>
  <si>
    <t>Odhad pre podiel u = (1000*n)/N je u = 12,27 .</t>
  </si>
  <si>
    <t>Podiel v = (365*VZD)/(12*VZP) je odhadovaný na 0,9524 .</t>
  </si>
  <si>
    <t>Úrazová renta</t>
  </si>
  <si>
    <t>/a/ Pre percentuálny pokles pracovnej schopnosti : 33% &lt;= PPS &lt;= 66% .</t>
  </si>
  <si>
    <t>/b/ Pre percentuálny pokles pracovnej schopnosti : 67% &lt;= PPS = 100% .</t>
  </si>
  <si>
    <t>Strana 2</t>
  </si>
  <si>
    <t>(Ra)</t>
  </si>
  <si>
    <t>12*N*VZP*S = n*{0,80*(30,4167*VZD)*(PPS/100) - ČID}</t>
  </si>
  <si>
    <t>PPS sa v priemere odhaduje na (33+66)/2 = 49,5 .</t>
  </si>
  <si>
    <t>Podiel v = (30,4167*VZD)/VZP je odhadovaný na 0,9524 .</t>
  </si>
  <si>
    <t xml:space="preserve">Odhad pre podiel z = (1000*n)/(12*N) je 9,60 . </t>
  </si>
  <si>
    <t>Odhad pre čiastočne invalidný dôchodok ČID: ČID = 0,236*(30,4167*VZD) .</t>
  </si>
  <si>
    <r>
      <t xml:space="preserve">Je preto    Sa = v*z*{0,80*(PPS/100) - 0,236}*(1/1000) = </t>
    </r>
    <r>
      <rPr>
        <b/>
        <u val="single"/>
        <sz val="10"/>
        <rFont val="Arial CE"/>
        <family val="2"/>
      </rPr>
      <t>0,0014670</t>
    </r>
    <r>
      <rPr>
        <b/>
        <sz val="10"/>
        <rFont val="Arial CE"/>
        <family val="0"/>
      </rPr>
      <t xml:space="preserve"> .</t>
    </r>
  </si>
  <si>
    <t>(Rb)</t>
  </si>
  <si>
    <t>12*N*VZP*S = n*{0,80*(30,4167*VZD)*(PPS/100) - ID}</t>
  </si>
  <si>
    <t>PPS sa v priemere odhaduje na (67+100)/2 = 83,5 .</t>
  </si>
  <si>
    <t xml:space="preserve">Odhad pre podiel z = (1000*n)/(12*N) je 2,53 . </t>
  </si>
  <si>
    <t>Odhad pre invalidný dôchodok ID: ID = 0,441*(30,4167*VZD) .</t>
  </si>
  <si>
    <r>
      <t xml:space="preserve">Je preto    Sb = v*z*(0,80*(PPS/100) - 0,441)*(1/1000) = </t>
    </r>
    <r>
      <rPr>
        <b/>
        <u val="single"/>
        <sz val="10"/>
        <rFont val="Arial CE"/>
        <family val="2"/>
      </rPr>
      <t>0,0005473</t>
    </r>
    <r>
      <rPr>
        <b/>
        <sz val="10"/>
        <rFont val="Arial CE"/>
        <family val="0"/>
      </rPr>
      <t xml:space="preserve"> .</t>
    </r>
  </si>
  <si>
    <t>Jednorazové vyrovnanie</t>
  </si>
  <si>
    <t>12*N*VZP*S = n*(365*VZD)*(PPS/100)</t>
  </si>
  <si>
    <t>PPS sa v priemere odhaduje na (10 + 32)/2 = 21 .</t>
  </si>
  <si>
    <t xml:space="preserve">Odhad pre podiel u = (1000*n)/N je 10,9 . </t>
  </si>
  <si>
    <r>
      <t xml:space="preserve">Je preto    S = u*v*(PPS/100)*(1/1000) = </t>
    </r>
    <r>
      <rPr>
        <b/>
        <u val="single"/>
        <sz val="10"/>
        <rFont val="Arial CE"/>
        <family val="2"/>
      </rPr>
      <t>0,0021800</t>
    </r>
    <r>
      <rPr>
        <b/>
        <sz val="10"/>
        <rFont val="Arial CE"/>
        <family val="0"/>
      </rPr>
      <t xml:space="preserve"> .</t>
    </r>
  </si>
  <si>
    <t>Pozostalostná úrazová renta</t>
  </si>
  <si>
    <t>Vzhľadom k tomu, že ide o dávku, ktorej početnosť je zrejme veľmi malá, neovplyv-</t>
  </si>
  <si>
    <t>ní významne mieru výberu poistného.</t>
  </si>
  <si>
    <t>Jednorazové odškodnenie</t>
  </si>
  <si>
    <t>12*N*VZP*S = n*(365*VZD)*PO</t>
  </si>
  <si>
    <t>V tomto špeciálnom prípade je "n" počet smrteľných prípadov.</t>
  </si>
  <si>
    <t>Odhad pre priemerný počet odškodnených osôb je PO = 2 .</t>
  </si>
  <si>
    <t xml:space="preserve">Odhad pre podiel u = (1000*n)/N je 0,0605 .  </t>
  </si>
  <si>
    <r>
      <t xml:space="preserve">Je preto    S = u*v*PO*(1/1000) = </t>
    </r>
    <r>
      <rPr>
        <b/>
        <u val="single"/>
        <sz val="10"/>
        <rFont val="Arial CE"/>
        <family val="2"/>
      </rPr>
      <t>0,0001153</t>
    </r>
    <r>
      <rPr>
        <b/>
        <sz val="10"/>
        <rFont val="Arial CE"/>
        <family val="0"/>
      </rPr>
      <t xml:space="preserve"> .</t>
    </r>
  </si>
  <si>
    <t>Strana 3</t>
  </si>
  <si>
    <t>Pracovná rehabilitácia a rehabilitačný príspevok</t>
  </si>
  <si>
    <t>/a/ Pracovná rehabilitácia .</t>
  </si>
  <si>
    <t>/b/ Rehabilitačný príspevok .</t>
  </si>
  <si>
    <t>/a/ Náklady spojené s pracovnou rehabilitáciou uhrádza Sociálna poisťov-</t>
  </si>
  <si>
    <r>
      <t xml:space="preserve">     </t>
    </r>
    <r>
      <rPr>
        <b/>
        <sz val="10"/>
        <rFont val="Arial CE"/>
        <family val="0"/>
      </rPr>
      <t>ňa. Tieto náklady možno len veľmi ťažko určiť. Odhaduje sa, že miera</t>
    </r>
  </si>
  <si>
    <r>
      <t xml:space="preserve">     výberu príspevkov bude približne     Sa = </t>
    </r>
    <r>
      <rPr>
        <b/>
        <u val="single"/>
        <sz val="10"/>
        <rFont val="Arial CE"/>
        <family val="0"/>
      </rPr>
      <t>0,0005000</t>
    </r>
    <r>
      <rPr>
        <b/>
        <sz val="10"/>
        <rFont val="Arial CE"/>
        <family val="0"/>
      </rPr>
      <t xml:space="preserve"> .</t>
    </r>
  </si>
  <si>
    <t>12*N*VZP*S = n*{0,85*VZD - VD}*KDRH</t>
  </si>
  <si>
    <t>Odhad pre priemerný počet kalendárnych dní rehabilitácie je KDRH = 182,5 .</t>
  </si>
  <si>
    <t xml:space="preserve">Odhad pre podiel u = (1000*n)/N je 1,86 .  </t>
  </si>
  <si>
    <t>Odhad pre VD (nemocenské, invalidný dôchodok, čiastočný invalidný</t>
  </si>
  <si>
    <t>dôchodok alebo úrazová renta, ktorá sa vypláca poberateľovi rehabilitač-</t>
  </si>
  <si>
    <t>ného príspevku) je VD = 0,65*VZD .</t>
  </si>
  <si>
    <r>
      <t xml:space="preserve">Je preto    Sb = (0,85 - 0,65)*u*v*KDRH*(1/365000) = </t>
    </r>
    <r>
      <rPr>
        <b/>
        <u val="single"/>
        <sz val="10"/>
        <rFont val="Arial CE"/>
        <family val="2"/>
      </rPr>
      <t>0,0001771</t>
    </r>
    <r>
      <rPr>
        <b/>
        <sz val="10"/>
        <rFont val="Arial CE"/>
        <family val="0"/>
      </rPr>
      <t xml:space="preserve"> .</t>
    </r>
  </si>
  <si>
    <t>Rekvalifikácia a rekvalifikačný príspevok</t>
  </si>
  <si>
    <t>/a/ Rekvalifikácia .</t>
  </si>
  <si>
    <t>/b/ Rekvalifikačný príspevok .</t>
  </si>
  <si>
    <t>/a/ Náklady spojené s rekvafilikáciou uhrádza Sociálna poisťovňa.</t>
  </si>
  <si>
    <r>
      <t xml:space="preserve">     </t>
    </r>
    <r>
      <rPr>
        <b/>
        <sz val="10"/>
        <rFont val="Arial CE"/>
        <family val="0"/>
      </rPr>
      <t>Tieto náklady možno len veľmi ťažko určiť. Odhaduje sa, že miera</t>
    </r>
  </si>
  <si>
    <t>12*N*VZP*S = n*{0,85*VZD - VD}*KDRK</t>
  </si>
  <si>
    <t>Odhad pre priemerný počet kalendárnych dní rekvalifikácie je KDRK = 182,5 .</t>
  </si>
  <si>
    <t>dôchodok alebo úrazová renta, ktorá sa vypláca poberateľovi rekvalifikač-</t>
  </si>
  <si>
    <r>
      <t xml:space="preserve">Je preto    S = (0,85 - 0,65)*u*v*KDRK*(1/365000) = </t>
    </r>
    <r>
      <rPr>
        <b/>
        <u val="single"/>
        <sz val="10"/>
        <rFont val="Arial CE"/>
        <family val="2"/>
      </rPr>
      <t>0,0001771</t>
    </r>
    <r>
      <rPr>
        <b/>
        <sz val="10"/>
        <rFont val="Arial CE"/>
        <family val="0"/>
      </rPr>
      <t xml:space="preserve"> .</t>
    </r>
  </si>
  <si>
    <t>Strana 4</t>
  </si>
  <si>
    <t>Náhrada za bolesť a sťaženie spoločenského uplatnenia</t>
  </si>
  <si>
    <t>Vo výpočte sa uvažuje horná hranica pre "S", t.j.  maximálne možná vy-</t>
  </si>
  <si>
    <t>plácaná dávka za bolesť a za sťaženie spoločenského uplatnenia vo výš-</t>
  </si>
  <si>
    <t>ke 200 000 Sk.</t>
  </si>
  <si>
    <t>12*N*VZP*S = n*200000</t>
  </si>
  <si>
    <t>VZP sa odhaduje na 15505 Sk. Podiel u = (1000*n)/N sa odhaduje na 0,27 .</t>
  </si>
  <si>
    <r>
      <t xml:space="preserve">Je preto    S = (200000/15505)*u/(12*1000) = </t>
    </r>
    <r>
      <rPr>
        <b/>
        <u val="single"/>
        <sz val="10"/>
        <rFont val="Arial CE"/>
        <family val="2"/>
      </rPr>
      <t>0,0002902</t>
    </r>
    <r>
      <rPr>
        <b/>
        <sz val="10"/>
        <rFont val="Arial CE"/>
        <family val="0"/>
      </rPr>
      <t xml:space="preserve"> .</t>
    </r>
  </si>
  <si>
    <t>Náhrada nákladov spojených s liečením</t>
  </si>
  <si>
    <t>Náklady na túto dávku možno len veľmi ťažko vyčísliť. Na základe určitých</t>
  </si>
  <si>
    <r>
      <t xml:space="preserve">údajov z ČR možno nutné "S" odhadnúť na </t>
    </r>
    <r>
      <rPr>
        <b/>
        <u val="single"/>
        <sz val="10"/>
        <rFont val="Arial CE"/>
        <family val="2"/>
      </rPr>
      <t>0,0000900</t>
    </r>
    <r>
      <rPr>
        <b/>
        <sz val="10"/>
        <rFont val="Arial CE"/>
        <family val="0"/>
      </rPr>
      <t xml:space="preserve"> .</t>
    </r>
  </si>
  <si>
    <t>Náhrada nákladov spojených s pohrebom</t>
  </si>
  <si>
    <t>plácaná dávka.</t>
  </si>
  <si>
    <t>12*N*VZP*S = n*0,9297*(6*VZP)</t>
  </si>
  <si>
    <t>Podiel u = (1000*n)/N sa odhaduje na 0,0605 .</t>
  </si>
  <si>
    <r>
      <t xml:space="preserve">Je preto    S = 6*u*0,9297/(12*1000) = </t>
    </r>
    <r>
      <rPr>
        <b/>
        <u val="single"/>
        <sz val="10"/>
        <rFont val="Arial CE"/>
        <family val="2"/>
      </rPr>
      <t>0,0000281</t>
    </r>
    <r>
      <rPr>
        <b/>
        <sz val="10"/>
        <rFont val="Arial CE"/>
        <family val="0"/>
      </rPr>
      <t xml:space="preserve"> .</t>
    </r>
  </si>
  <si>
    <t>ZHRNUTIE</t>
  </si>
  <si>
    <t>S (%)</t>
  </si>
  <si>
    <t xml:space="preserve"> 1    úrazový príplatok </t>
  </si>
  <si>
    <t xml:space="preserve"> 2    úrazová renta </t>
  </si>
  <si>
    <t xml:space="preserve"> 3    jednorazové vyrovnanie </t>
  </si>
  <si>
    <t xml:space="preserve"> 4    pozostalostná úrazová renta </t>
  </si>
  <si>
    <t xml:space="preserve"> 5    jednorazové odškodnenie </t>
  </si>
  <si>
    <t xml:space="preserve"> 6    pracovná rehabilitácia a rehabilitačný príspevok </t>
  </si>
  <si>
    <t xml:space="preserve"> 7    rekvalifikácia a rekvalifikačný príspevok</t>
  </si>
  <si>
    <t xml:space="preserve"> 8    náhrada za bolesť a sťaženie spoločenského uplatnenia</t>
  </si>
  <si>
    <t xml:space="preserve"> 9    náhrada nákladov spojených s liečením</t>
  </si>
  <si>
    <t>10   náhrada nákladov spojených s pohrebom</t>
  </si>
  <si>
    <t xml:space="preserve">       S P O L U</t>
  </si>
  <si>
    <r>
      <t>Je preto S = 0,25*KD*u*v*(1/365000) =</t>
    </r>
    <r>
      <rPr>
        <b/>
        <u val="single"/>
        <sz val="10"/>
        <rFont val="Arial CE"/>
        <family val="2"/>
      </rPr>
      <t xml:space="preserve"> 0,0003092</t>
    </r>
    <r>
      <rPr>
        <b/>
        <sz val="10"/>
        <rFont val="Arial CE"/>
        <family val="0"/>
      </rPr>
      <t>.</t>
    </r>
  </si>
  <si>
    <t>od 1.7. 2002</t>
  </si>
  <si>
    <t>(4920 x 8) = 39360</t>
  </si>
  <si>
    <t>Úrazový príplatok</t>
  </si>
  <si>
    <t>12*N*VZP*S = n*0,25*VZD*KD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</si>
</sst>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%"/>
    <numFmt numFmtId="174" formatCode="0.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</numFmts>
  <fonts count="16">
    <font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i/>
      <sz val="16"/>
      <color indexed="33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color indexed="10"/>
      <name val="Arial CE"/>
      <family val="2"/>
    </font>
    <font>
      <b/>
      <i/>
      <sz val="18"/>
      <color indexed="33"/>
      <name val="Arial CE"/>
      <family val="2"/>
    </font>
    <font>
      <i/>
      <sz val="10"/>
      <name val="Arial CE"/>
      <family val="2"/>
    </font>
    <font>
      <b/>
      <i/>
      <u val="single"/>
      <sz val="20"/>
      <color indexed="14"/>
      <name val="Arial CE"/>
      <family val="2"/>
    </font>
    <font>
      <b/>
      <i/>
      <sz val="20"/>
      <color indexed="61"/>
      <name val="Arial CE"/>
      <family val="2"/>
    </font>
    <font>
      <b/>
      <i/>
      <sz val="10"/>
      <color indexed="12"/>
      <name val="Arial CE"/>
      <family val="2"/>
    </font>
    <font>
      <b/>
      <i/>
      <vertAlign val="subscript"/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u val="single"/>
      <sz val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173" fontId="1" fillId="2" borderId="1" xfId="19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1" fillId="5" borderId="1" xfId="0" applyFont="1" applyFill="1" applyBorder="1" applyAlignment="1">
      <alignment horizontal="center"/>
    </xf>
    <xf numFmtId="17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6" borderId="0" xfId="0" applyFont="1" applyFill="1" applyAlignment="1">
      <alignment/>
    </xf>
    <xf numFmtId="9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72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4" fontId="1" fillId="2" borderId="9" xfId="0" applyNumberFormat="1" applyFont="1" applyFill="1" applyBorder="1" applyAlignment="1">
      <alignment horizontal="center"/>
    </xf>
    <xf numFmtId="174" fontId="1" fillId="2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74" fontId="1" fillId="2" borderId="13" xfId="0" applyNumberFormat="1" applyFont="1" applyFill="1" applyBorder="1" applyAlignment="1">
      <alignment horizontal="center"/>
    </xf>
    <xf numFmtId="174" fontId="1" fillId="2" borderId="14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74" fontId="1" fillId="2" borderId="17" xfId="0" applyNumberFormat="1" applyFont="1" applyFill="1" applyBorder="1" applyAlignment="1">
      <alignment horizontal="center"/>
    </xf>
    <xf numFmtId="174" fontId="1" fillId="2" borderId="19" xfId="0" applyNumberFormat="1" applyFont="1" applyFill="1" applyBorder="1" applyAlignment="1">
      <alignment horizontal="center"/>
    </xf>
    <xf numFmtId="172" fontId="1" fillId="2" borderId="14" xfId="0" applyNumberFormat="1" applyFont="1" applyFill="1" applyBorder="1" applyAlignment="1">
      <alignment horizontal="center"/>
    </xf>
    <xf numFmtId="172" fontId="1" fillId="2" borderId="19" xfId="0" applyNumberFormat="1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5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10" fillId="2" borderId="1" xfId="0" applyNumberFormat="1" applyFont="1" applyFill="1" applyBorder="1" applyAlignment="1">
      <alignment horizontal="center"/>
    </xf>
    <xf numFmtId="0" fontId="1" fillId="9" borderId="0" xfId="0" applyFont="1" applyFill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/>
    </xf>
    <xf numFmtId="1" fontId="12" fillId="2" borderId="8" xfId="0" applyNumberFormat="1" applyFont="1" applyFill="1" applyBorder="1" applyAlignment="1">
      <alignment horizontal="center"/>
    </xf>
    <xf numFmtId="175" fontId="12" fillId="2" borderId="26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/>
    </xf>
    <xf numFmtId="1" fontId="12" fillId="2" borderId="12" xfId="0" applyNumberFormat="1" applyFont="1" applyFill="1" applyBorder="1" applyAlignment="1">
      <alignment horizontal="center"/>
    </xf>
    <xf numFmtId="175" fontId="12" fillId="2" borderId="27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1" fontId="12" fillId="2" borderId="16" xfId="0" applyNumberFormat="1" applyFont="1" applyFill="1" applyBorder="1" applyAlignment="1">
      <alignment horizontal="center"/>
    </xf>
    <xf numFmtId="175" fontId="12" fillId="2" borderId="28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175" fontId="12" fillId="2" borderId="1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175" fontId="12" fillId="2" borderId="10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3" xfId="0" applyFont="1" applyFill="1" applyBorder="1" applyAlignment="1">
      <alignment/>
    </xf>
    <xf numFmtId="175" fontId="12" fillId="2" borderId="14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17" xfId="0" applyFont="1" applyFill="1" applyBorder="1" applyAlignment="1">
      <alignment/>
    </xf>
    <xf numFmtId="175" fontId="12" fillId="2" borderId="19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74" fontId="1" fillId="2" borderId="33" xfId="0" applyNumberFormat="1" applyFont="1" applyFill="1" applyBorder="1" applyAlignment="1">
      <alignment horizontal="center"/>
    </xf>
    <xf numFmtId="174" fontId="1" fillId="2" borderId="34" xfId="0" applyNumberFormat="1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172" fontId="1" fillId="2" borderId="33" xfId="0" applyNumberFormat="1" applyFont="1" applyFill="1" applyBorder="1" applyAlignment="1">
      <alignment horizontal="center"/>
    </xf>
    <xf numFmtId="172" fontId="1" fillId="2" borderId="13" xfId="0" applyNumberFormat="1" applyFont="1" applyFill="1" applyBorder="1" applyAlignment="1">
      <alignment horizontal="center"/>
    </xf>
    <xf numFmtId="172" fontId="1" fillId="2" borderId="17" xfId="0" applyNumberFormat="1" applyFont="1" applyFill="1" applyBorder="1" applyAlignment="1">
      <alignment horizontal="center"/>
    </xf>
    <xf numFmtId="172" fontId="1" fillId="2" borderId="3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1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7" borderId="0" xfId="0" applyFont="1" applyFill="1" applyAlignment="1">
      <alignment/>
    </xf>
    <xf numFmtId="0" fontId="12" fillId="8" borderId="0" xfId="0" applyFont="1" applyFill="1" applyAlignment="1">
      <alignment/>
    </xf>
    <xf numFmtId="0" fontId="12" fillId="9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1" fillId="2" borderId="0" xfId="0" applyNumberFormat="1" applyFont="1" applyFill="1" applyAlignment="1">
      <alignment/>
    </xf>
    <xf numFmtId="174" fontId="1" fillId="2" borderId="6" xfId="0" applyNumberFormat="1" applyFont="1" applyFill="1" applyBorder="1" applyAlignment="1">
      <alignment horizontal="center"/>
    </xf>
    <xf numFmtId="174" fontId="1" fillId="2" borderId="7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9" fontId="1" fillId="0" borderId="9" xfId="19" applyFont="1" applyBorder="1" applyAlignment="1">
      <alignment horizontal="center"/>
    </xf>
    <xf numFmtId="9" fontId="1" fillId="0" borderId="33" xfId="19" applyFont="1" applyBorder="1" applyAlignment="1">
      <alignment horizontal="center"/>
    </xf>
    <xf numFmtId="9" fontId="1" fillId="0" borderId="10" xfId="19" applyFont="1" applyBorder="1" applyAlignment="1">
      <alignment horizontal="center"/>
    </xf>
    <xf numFmtId="9" fontId="1" fillId="0" borderId="13" xfId="19" applyFont="1" applyBorder="1" applyAlignment="1">
      <alignment horizontal="center"/>
    </xf>
    <xf numFmtId="9" fontId="1" fillId="0" borderId="1" xfId="19" applyFont="1" applyBorder="1" applyAlignment="1">
      <alignment horizontal="center"/>
    </xf>
    <xf numFmtId="9" fontId="1" fillId="0" borderId="14" xfId="19" applyFont="1" applyBorder="1" applyAlignment="1">
      <alignment horizontal="center"/>
    </xf>
    <xf numFmtId="9" fontId="1" fillId="0" borderId="17" xfId="19" applyFont="1" applyBorder="1" applyAlignment="1">
      <alignment horizontal="center"/>
    </xf>
    <xf numFmtId="9" fontId="1" fillId="0" borderId="34" xfId="19" applyFont="1" applyBorder="1" applyAlignment="1">
      <alignment horizontal="center"/>
    </xf>
    <xf numFmtId="9" fontId="1" fillId="0" borderId="19" xfId="19" applyFont="1" applyBorder="1" applyAlignment="1">
      <alignment horizontal="center"/>
    </xf>
    <xf numFmtId="9" fontId="1" fillId="3" borderId="9" xfId="19" applyFont="1" applyFill="1" applyBorder="1" applyAlignment="1">
      <alignment horizontal="center"/>
    </xf>
    <xf numFmtId="9" fontId="1" fillId="3" borderId="13" xfId="19" applyFont="1" applyFill="1" applyBorder="1" applyAlignment="1">
      <alignment horizontal="center"/>
    </xf>
    <xf numFmtId="9" fontId="1" fillId="3" borderId="33" xfId="19" applyFont="1" applyFill="1" applyBorder="1" applyAlignment="1">
      <alignment horizontal="center"/>
    </xf>
    <xf numFmtId="9" fontId="1" fillId="3" borderId="10" xfId="19" applyFont="1" applyFill="1" applyBorder="1" applyAlignment="1">
      <alignment horizontal="center"/>
    </xf>
    <xf numFmtId="9" fontId="1" fillId="3" borderId="1" xfId="19" applyFont="1" applyFill="1" applyBorder="1" applyAlignment="1">
      <alignment horizontal="center"/>
    </xf>
    <xf numFmtId="9" fontId="1" fillId="3" borderId="14" xfId="19" applyFont="1" applyFill="1" applyBorder="1" applyAlignment="1">
      <alignment horizontal="center"/>
    </xf>
    <xf numFmtId="9" fontId="1" fillId="3" borderId="17" xfId="19" applyFont="1" applyFill="1" applyBorder="1" applyAlignment="1">
      <alignment horizontal="center"/>
    </xf>
    <xf numFmtId="9" fontId="1" fillId="3" borderId="34" xfId="19" applyFont="1" applyFill="1" applyBorder="1" applyAlignment="1">
      <alignment horizontal="center"/>
    </xf>
    <xf numFmtId="9" fontId="1" fillId="3" borderId="19" xfId="19" applyFont="1" applyFill="1" applyBorder="1" applyAlignment="1">
      <alignment horizontal="center"/>
    </xf>
    <xf numFmtId="174" fontId="1" fillId="2" borderId="25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0" fillId="4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2" fillId="3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179" fontId="12" fillId="2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304800</xdr:colOff>
      <xdr:row>43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673417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3"/>
  <sheetViews>
    <sheetView tabSelected="1" workbookViewId="0" topLeftCell="A1006">
      <selection activeCell="D1038" sqref="D1038"/>
    </sheetView>
  </sheetViews>
  <sheetFormatPr defaultColWidth="9.00390625" defaultRowHeight="12.75"/>
  <cols>
    <col min="2" max="2" width="12.375" style="0" bestFit="1" customWidth="1"/>
  </cols>
  <sheetData>
    <row r="1" spans="1:9" ht="12.75">
      <c r="A1" s="126"/>
      <c r="B1" s="126"/>
      <c r="C1" s="126"/>
      <c r="D1" s="127" t="s">
        <v>412</v>
      </c>
      <c r="E1" s="128"/>
      <c r="F1" s="126"/>
      <c r="G1" s="126"/>
      <c r="H1" s="126"/>
      <c r="I1" s="126"/>
    </row>
    <row r="2" spans="1:9" ht="12.75">
      <c r="A2" s="4"/>
      <c r="B2" s="4"/>
      <c r="C2" s="4"/>
      <c r="D2" s="128" t="s">
        <v>411</v>
      </c>
      <c r="E2" s="4"/>
      <c r="F2" s="4"/>
      <c r="G2" s="4"/>
      <c r="H2" s="4"/>
      <c r="I2" s="4"/>
    </row>
    <row r="3" spans="1:9" s="5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46"/>
      <c r="C5" s="1"/>
      <c r="D5" s="1"/>
      <c r="E5" s="1"/>
      <c r="F5" s="1"/>
      <c r="G5" s="1"/>
      <c r="H5" s="1"/>
      <c r="I5" s="1"/>
    </row>
    <row r="6" spans="1:9" ht="12.75">
      <c r="A6" s="1"/>
      <c r="B6" s="146"/>
      <c r="C6" s="1"/>
      <c r="D6" s="1"/>
      <c r="E6" s="1"/>
      <c r="F6" s="1"/>
      <c r="G6" s="1"/>
      <c r="H6" s="1"/>
      <c r="I6" s="1"/>
    </row>
    <row r="7" spans="1:9" ht="12.75">
      <c r="A7" s="1"/>
      <c r="B7" s="146"/>
      <c r="C7" s="1"/>
      <c r="D7" s="1"/>
      <c r="E7" s="1"/>
      <c r="F7" s="1"/>
      <c r="G7" s="1"/>
      <c r="H7" s="1"/>
      <c r="I7" s="1"/>
    </row>
    <row r="8" spans="1:9" ht="12.75">
      <c r="A8" s="1"/>
      <c r="B8" s="146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47"/>
      <c r="B10" s="125"/>
      <c r="C10" s="1"/>
      <c r="D10" s="1"/>
      <c r="E10" s="1"/>
      <c r="F10" s="1"/>
      <c r="G10" s="1"/>
      <c r="H10" s="1"/>
      <c r="I10" s="1"/>
    </row>
    <row r="11" spans="1:9" ht="12.75">
      <c r="A11" s="147"/>
      <c r="B11" s="125"/>
      <c r="C11" s="1"/>
      <c r="D11" s="1"/>
      <c r="E11" s="1"/>
      <c r="F11" s="1"/>
      <c r="G11" s="1"/>
      <c r="H11" s="1"/>
      <c r="I11" s="1"/>
    </row>
    <row r="12" spans="1:9" ht="12.75">
      <c r="A12" s="147"/>
      <c r="B12" s="125"/>
      <c r="C12" s="1"/>
      <c r="D12" s="1"/>
      <c r="E12" s="1"/>
      <c r="F12" s="1"/>
      <c r="G12" s="1"/>
      <c r="H12" s="1"/>
      <c r="I12" s="1"/>
    </row>
    <row r="13" spans="1:9" ht="12.75">
      <c r="A13" s="147"/>
      <c r="B13" s="125"/>
      <c r="C13" s="1"/>
      <c r="D13" s="1"/>
      <c r="E13" s="1"/>
      <c r="F13" s="1"/>
      <c r="G13" s="1"/>
      <c r="H13" s="1"/>
      <c r="I13" s="1"/>
    </row>
    <row r="14" spans="1:9" ht="12.75">
      <c r="A14" s="147"/>
      <c r="B14" s="125"/>
      <c r="C14" s="1"/>
      <c r="D14" s="1"/>
      <c r="E14" s="1"/>
      <c r="F14" s="1"/>
      <c r="G14" s="1"/>
      <c r="H14" s="1"/>
      <c r="I14" s="1"/>
    </row>
    <row r="15" spans="1:9" ht="12.75">
      <c r="A15" s="147"/>
      <c r="B15" s="125"/>
      <c r="C15" s="1"/>
      <c r="D15" s="1"/>
      <c r="E15" s="1"/>
      <c r="F15" s="1"/>
      <c r="G15" s="1"/>
      <c r="H15" s="1"/>
      <c r="I15" s="1"/>
    </row>
    <row r="16" spans="1:9" ht="12.75">
      <c r="A16" s="147"/>
      <c r="B16" s="125"/>
      <c r="C16" s="1"/>
      <c r="D16" s="1"/>
      <c r="E16" s="1"/>
      <c r="F16" s="1"/>
      <c r="G16" s="1"/>
      <c r="H16" s="1"/>
      <c r="I16" s="1"/>
    </row>
    <row r="17" spans="1:9" ht="12.75">
      <c r="A17" s="147"/>
      <c r="B17" s="125"/>
      <c r="C17" s="1"/>
      <c r="D17" s="1"/>
      <c r="E17" s="1"/>
      <c r="F17" s="1"/>
      <c r="G17" s="1"/>
      <c r="H17" s="1"/>
      <c r="I17" s="1"/>
    </row>
    <row r="18" spans="1:9" ht="12.75">
      <c r="A18" s="147"/>
      <c r="B18" s="125"/>
      <c r="C18" s="1"/>
      <c r="D18" s="1"/>
      <c r="E18" s="1"/>
      <c r="F18" s="1"/>
      <c r="G18" s="1"/>
      <c r="H18" s="1"/>
      <c r="I18" s="1"/>
    </row>
    <row r="19" spans="1:9" ht="12.75">
      <c r="A19" s="147"/>
      <c r="B19" s="125"/>
      <c r="C19" s="1"/>
      <c r="D19" s="1"/>
      <c r="E19" s="1"/>
      <c r="F19" s="1"/>
      <c r="G19" s="1"/>
      <c r="H19" s="1"/>
      <c r="I19" s="1"/>
    </row>
    <row r="20" spans="1:9" ht="12.75">
      <c r="A20" s="147"/>
      <c r="B20" s="125"/>
      <c r="C20" s="1"/>
      <c r="D20" s="1"/>
      <c r="E20" s="1"/>
      <c r="F20" s="1"/>
      <c r="G20" s="1"/>
      <c r="H20" s="1"/>
      <c r="I20" s="1"/>
    </row>
    <row r="21" spans="1:9" ht="12.75">
      <c r="A21" s="147"/>
      <c r="B21" s="125"/>
      <c r="C21" s="1"/>
      <c r="D21" s="1"/>
      <c r="E21" s="1"/>
      <c r="F21" s="1"/>
      <c r="G21" s="1"/>
      <c r="H21" s="1"/>
      <c r="I21" s="1"/>
    </row>
    <row r="22" spans="1:9" ht="12.75">
      <c r="A22" s="147"/>
      <c r="B22" s="125"/>
      <c r="C22" s="1"/>
      <c r="D22" s="1"/>
      <c r="E22" s="1"/>
      <c r="F22" s="1"/>
      <c r="G22" s="1"/>
      <c r="H22" s="1"/>
      <c r="I22" s="1"/>
    </row>
    <row r="23" spans="1:9" ht="12.75">
      <c r="A23" s="147"/>
      <c r="B23" s="125"/>
      <c r="C23" s="1"/>
      <c r="D23" s="1"/>
      <c r="E23" s="1"/>
      <c r="F23" s="1"/>
      <c r="G23" s="1"/>
      <c r="H23" s="1"/>
      <c r="I23" s="1"/>
    </row>
    <row r="24" spans="1:9" ht="12.75">
      <c r="A24" s="147"/>
      <c r="B24" s="125"/>
      <c r="C24" s="1"/>
      <c r="D24" s="1"/>
      <c r="E24" s="1"/>
      <c r="F24" s="1"/>
      <c r="G24" s="1"/>
      <c r="H24" s="1"/>
      <c r="I24" s="1"/>
    </row>
    <row r="25" spans="1:9" ht="12.75">
      <c r="A25" s="147"/>
      <c r="B25" s="125"/>
      <c r="C25" s="1"/>
      <c r="D25" s="1"/>
      <c r="E25" s="1"/>
      <c r="F25" s="1"/>
      <c r="G25" s="1"/>
      <c r="H25" s="1"/>
      <c r="I25" s="1"/>
    </row>
    <row r="26" spans="1:9" ht="12.75">
      <c r="A26" s="147"/>
      <c r="B26" s="125"/>
      <c r="C26" s="1"/>
      <c r="D26" s="1"/>
      <c r="E26" s="1"/>
      <c r="F26" s="1"/>
      <c r="G26" s="1"/>
      <c r="H26" s="1"/>
      <c r="I26" s="1"/>
    </row>
    <row r="27" spans="1:9" ht="12.75">
      <c r="A27" s="147"/>
      <c r="B27" s="125"/>
      <c r="C27" s="1"/>
      <c r="D27" s="1"/>
      <c r="E27" s="1"/>
      <c r="F27" s="1"/>
      <c r="G27" s="1"/>
      <c r="H27" s="1"/>
      <c r="I27" s="1"/>
    </row>
    <row r="28" spans="1:9" ht="12.75">
      <c r="A28" s="147"/>
      <c r="B28" s="125"/>
      <c r="C28" s="1"/>
      <c r="D28" s="1"/>
      <c r="E28" s="1"/>
      <c r="F28" s="1"/>
      <c r="G28" s="1"/>
      <c r="H28" s="1"/>
      <c r="I28" s="1"/>
    </row>
    <row r="29" spans="1:9" ht="12.75">
      <c r="A29" s="147"/>
      <c r="B29" s="125"/>
      <c r="C29" s="1"/>
      <c r="D29" s="1"/>
      <c r="E29" s="1"/>
      <c r="F29" s="1"/>
      <c r="G29" s="1"/>
      <c r="H29" s="1"/>
      <c r="I29" s="1"/>
    </row>
    <row r="30" spans="1:9" ht="12.75">
      <c r="A30" s="147"/>
      <c r="B30" s="125"/>
      <c r="C30" s="1"/>
      <c r="D30" s="1"/>
      <c r="E30" s="1"/>
      <c r="F30" s="1"/>
      <c r="G30" s="1"/>
      <c r="H30" s="1"/>
      <c r="I30" s="1"/>
    </row>
    <row r="31" spans="1:9" ht="12.75">
      <c r="A31" s="147"/>
      <c r="B31" s="125"/>
      <c r="C31" s="1"/>
      <c r="D31" s="1"/>
      <c r="E31" s="1"/>
      <c r="F31" s="1"/>
      <c r="G31" s="1"/>
      <c r="H31" s="1"/>
      <c r="I31" s="1"/>
    </row>
    <row r="32" spans="1:9" ht="12.75">
      <c r="A32" s="147"/>
      <c r="B32" s="125"/>
      <c r="C32" s="1"/>
      <c r="D32" s="1"/>
      <c r="E32" s="1"/>
      <c r="F32" s="1"/>
      <c r="G32" s="1"/>
      <c r="H32" s="1"/>
      <c r="I32" s="1"/>
    </row>
    <row r="33" spans="1:9" ht="12.75">
      <c r="A33" s="147"/>
      <c r="B33" s="125"/>
      <c r="C33" s="1"/>
      <c r="D33" s="1"/>
      <c r="E33" s="1"/>
      <c r="F33" s="1"/>
      <c r="G33" s="1"/>
      <c r="H33" s="1"/>
      <c r="I33" s="1"/>
    </row>
    <row r="34" spans="1:9" ht="12.75">
      <c r="A34" s="147"/>
      <c r="B34" s="125"/>
      <c r="C34" s="1"/>
      <c r="D34" s="1"/>
      <c r="E34" s="1"/>
      <c r="F34" s="1"/>
      <c r="G34" s="1"/>
      <c r="H34" s="1"/>
      <c r="I34" s="1"/>
    </row>
    <row r="35" spans="1:9" ht="12.75">
      <c r="A35" s="147"/>
      <c r="B35" s="125"/>
      <c r="C35" s="1"/>
      <c r="D35" s="1"/>
      <c r="E35" s="1"/>
      <c r="F35" s="1"/>
      <c r="G35" s="1"/>
      <c r="H35" s="1"/>
      <c r="I35" s="1"/>
    </row>
    <row r="36" spans="1:9" ht="12.75">
      <c r="A36" s="147"/>
      <c r="B36" s="125"/>
      <c r="C36" s="1"/>
      <c r="D36" s="1"/>
      <c r="E36" s="1"/>
      <c r="F36" s="1"/>
      <c r="G36" s="1"/>
      <c r="H36" s="1"/>
      <c r="I36" s="1"/>
    </row>
    <row r="37" spans="1:9" ht="12.75">
      <c r="A37" s="147"/>
      <c r="B37" s="125"/>
      <c r="C37" s="1"/>
      <c r="D37" s="1"/>
      <c r="E37" s="1"/>
      <c r="F37" s="1"/>
      <c r="G37" s="1"/>
      <c r="H37" s="1"/>
      <c r="I37" s="1"/>
    </row>
    <row r="38" spans="1:9" ht="12.75">
      <c r="A38" s="147"/>
      <c r="B38" s="125"/>
      <c r="C38" s="1"/>
      <c r="D38" s="1"/>
      <c r="E38" s="1"/>
      <c r="F38" s="1"/>
      <c r="G38" s="1"/>
      <c r="H38" s="1"/>
      <c r="I38" s="1"/>
    </row>
    <row r="39" spans="1:9" ht="12.75">
      <c r="A39" s="147"/>
      <c r="B39" s="125"/>
      <c r="C39" s="1"/>
      <c r="D39" s="1"/>
      <c r="E39" s="1"/>
      <c r="F39" s="1"/>
      <c r="G39" s="1"/>
      <c r="H39" s="1"/>
      <c r="I39" s="1"/>
    </row>
    <row r="40" spans="1:9" ht="12.75">
      <c r="A40" s="147"/>
      <c r="B40" s="125"/>
      <c r="C40" s="1"/>
      <c r="D40" s="1"/>
      <c r="E40" s="1"/>
      <c r="F40" s="1"/>
      <c r="G40" s="1"/>
      <c r="H40" s="1"/>
      <c r="I40" s="1"/>
    </row>
    <row r="41" spans="1:9" ht="12.75">
      <c r="A41" s="147"/>
      <c r="B41" s="125"/>
      <c r="C41" s="1"/>
      <c r="D41" s="1"/>
      <c r="E41" s="1"/>
      <c r="F41" s="1"/>
      <c r="G41" s="1"/>
      <c r="H41" s="1"/>
      <c r="I41" s="1"/>
    </row>
    <row r="42" spans="1:9" ht="12.75">
      <c r="A42" s="147"/>
      <c r="B42" s="125"/>
      <c r="C42" s="1"/>
      <c r="D42" s="1"/>
      <c r="E42" s="1"/>
      <c r="F42" s="1"/>
      <c r="G42" s="1"/>
      <c r="H42" s="1"/>
      <c r="I42" s="1"/>
    </row>
    <row r="43" spans="1:9" ht="12.75">
      <c r="A43" s="147"/>
      <c r="B43" s="125"/>
      <c r="C43" s="1"/>
      <c r="D43" s="1"/>
      <c r="E43" s="1"/>
      <c r="F43" s="1"/>
      <c r="G43" s="1"/>
      <c r="H43" s="1"/>
      <c r="I43" s="1"/>
    </row>
    <row r="44" spans="1:9" ht="12.75">
      <c r="A44" s="147"/>
      <c r="B44" s="125"/>
      <c r="C44" s="1"/>
      <c r="D44" s="1"/>
      <c r="E44" s="1"/>
      <c r="F44" s="1"/>
      <c r="G44" s="1"/>
      <c r="H44" s="1"/>
      <c r="I44" s="1"/>
    </row>
    <row r="45" spans="1:9" ht="12.75">
      <c r="A45" s="147"/>
      <c r="B45" s="125"/>
      <c r="C45" s="1"/>
      <c r="D45" s="1"/>
      <c r="E45" s="1"/>
      <c r="F45" s="1"/>
      <c r="G45" s="1"/>
      <c r="H45" s="1"/>
      <c r="I45" s="1"/>
    </row>
    <row r="46" spans="1:9" ht="12.75">
      <c r="A46" s="147"/>
      <c r="B46" s="125"/>
      <c r="C46" s="1"/>
      <c r="D46" s="1"/>
      <c r="E46" s="1"/>
      <c r="F46" s="1"/>
      <c r="G46" s="1"/>
      <c r="H46" s="1"/>
      <c r="I46" s="1"/>
    </row>
    <row r="47" spans="1:9" ht="12.75">
      <c r="A47" s="147"/>
      <c r="B47" s="125"/>
      <c r="C47" s="1"/>
      <c r="D47" s="1"/>
      <c r="E47" s="1"/>
      <c r="F47" s="1"/>
      <c r="G47" s="1"/>
      <c r="H47" s="1"/>
      <c r="I47" s="1"/>
    </row>
    <row r="48" spans="1:9" ht="12.75">
      <c r="A48" s="1"/>
      <c r="B48" s="3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4"/>
      <c r="B52" s="4"/>
      <c r="C52" s="4"/>
      <c r="D52" s="4"/>
      <c r="E52" s="128" t="s">
        <v>388</v>
      </c>
      <c r="F52" s="4"/>
      <c r="G52" s="4"/>
      <c r="H52" s="4"/>
      <c r="I52" s="4"/>
    </row>
    <row r="53" spans="1:9" ht="20.25">
      <c r="A53" s="1"/>
      <c r="B53" s="6" t="s">
        <v>0</v>
      </c>
      <c r="C53" s="1"/>
      <c r="D53" s="1"/>
      <c r="E53" s="1"/>
      <c r="F53" s="1"/>
      <c r="G53" s="1"/>
      <c r="H53" s="1"/>
      <c r="I53" s="1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2" t="s">
        <v>6</v>
      </c>
      <c r="C55" s="5"/>
      <c r="D55" s="5"/>
      <c r="E55" s="5"/>
      <c r="F55" s="5"/>
      <c r="G55" s="5"/>
      <c r="H55" s="5"/>
      <c r="I55" s="5"/>
    </row>
    <row r="56" spans="1:9" ht="12.75">
      <c r="A56" s="5"/>
      <c r="B56" s="1"/>
      <c r="C56" s="1"/>
      <c r="D56" s="1"/>
      <c r="E56" s="1"/>
      <c r="F56" s="1"/>
      <c r="G56" s="1"/>
      <c r="H56" s="1"/>
      <c r="I56" s="1"/>
    </row>
    <row r="57" spans="1:9" ht="12.75">
      <c r="A57" s="5"/>
      <c r="B57" s="1" t="s">
        <v>7</v>
      </c>
      <c r="C57" s="5"/>
      <c r="D57" s="5"/>
      <c r="E57" s="5"/>
      <c r="F57" s="5"/>
      <c r="G57" s="5"/>
      <c r="H57" s="5"/>
      <c r="I57" s="5"/>
    </row>
    <row r="58" spans="1:9" ht="12.75">
      <c r="A58" s="5"/>
      <c r="B58" s="1" t="s">
        <v>8</v>
      </c>
      <c r="C58" s="1"/>
      <c r="D58" s="1"/>
      <c r="E58" s="1"/>
      <c r="F58" s="1"/>
      <c r="G58" s="1"/>
      <c r="H58" s="1"/>
      <c r="I58" s="1"/>
    </row>
    <row r="59" spans="1:9" ht="12.75">
      <c r="A59" s="5"/>
      <c r="B59" s="1" t="s">
        <v>9</v>
      </c>
      <c r="C59" s="5"/>
      <c r="D59" s="5"/>
      <c r="E59" s="5"/>
      <c r="F59" s="5"/>
      <c r="G59" s="5"/>
      <c r="H59" s="5"/>
      <c r="I59" s="5"/>
    </row>
    <row r="60" spans="1:9" ht="12.75">
      <c r="A60" s="5"/>
      <c r="B60" s="1" t="s">
        <v>10</v>
      </c>
      <c r="C60" s="5"/>
      <c r="D60" s="5"/>
      <c r="E60" s="5"/>
      <c r="F60" s="5"/>
      <c r="G60" s="5"/>
      <c r="H60" s="5"/>
      <c r="I60" s="5"/>
    </row>
    <row r="61" spans="1:9" ht="12.75">
      <c r="A61" s="5"/>
      <c r="B61" s="1" t="s">
        <v>11</v>
      </c>
      <c r="C61" s="5"/>
      <c r="D61" s="5"/>
      <c r="E61" s="5"/>
      <c r="F61" s="5"/>
      <c r="G61" s="5"/>
      <c r="H61" s="5"/>
      <c r="I61" s="5"/>
    </row>
    <row r="62" spans="1:9" ht="12.75">
      <c r="A62" s="5"/>
      <c r="B62" s="1" t="s">
        <v>12</v>
      </c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1"/>
      <c r="B64" s="1"/>
      <c r="C64" s="7" t="s">
        <v>13</v>
      </c>
      <c r="D64" s="7" t="s">
        <v>14</v>
      </c>
      <c r="E64" s="7" t="s">
        <v>15</v>
      </c>
      <c r="F64" s="7" t="s">
        <v>16</v>
      </c>
      <c r="G64" s="7" t="s">
        <v>17</v>
      </c>
      <c r="H64" s="7" t="s">
        <v>18</v>
      </c>
      <c r="I64" s="1"/>
    </row>
    <row r="65" spans="1:9" ht="12.75">
      <c r="A65" s="1"/>
      <c r="B65" s="8">
        <v>1992</v>
      </c>
      <c r="C65" s="9"/>
      <c r="D65" s="10">
        <f>1332924+3241</f>
        <v>1336165</v>
      </c>
      <c r="E65" s="7"/>
      <c r="F65" s="9"/>
      <c r="G65" s="7"/>
      <c r="H65" s="9"/>
      <c r="I65" s="1"/>
    </row>
    <row r="66" spans="1:9" ht="12.75">
      <c r="A66" s="1"/>
      <c r="B66" s="8">
        <f>B65+1</f>
        <v>1993</v>
      </c>
      <c r="C66" s="11">
        <v>31638.123</v>
      </c>
      <c r="D66" s="10">
        <f>1336323+3129</f>
        <v>1339452</v>
      </c>
      <c r="E66" s="10">
        <f aca="true" t="shared" si="0" ref="E66:E73">(D66+D65)/2</f>
        <v>1337808.5</v>
      </c>
      <c r="F66" s="12">
        <f aca="true" t="shared" si="1" ref="F66:F73">(1000000*C66)/(12*E66)</f>
        <v>1970.7680508832168</v>
      </c>
      <c r="G66" s="7">
        <v>5379</v>
      </c>
      <c r="H66" s="13">
        <f aca="true" t="shared" si="2" ref="H66:H73">F66/G66</f>
        <v>0.36638186482305574</v>
      </c>
      <c r="I66" s="1"/>
    </row>
    <row r="67" spans="1:9" ht="12.75">
      <c r="A67" s="1"/>
      <c r="B67" s="8">
        <f aca="true" t="shared" si="3" ref="B67:B74">B66+1</f>
        <v>1994</v>
      </c>
      <c r="C67" s="11">
        <v>35510.804</v>
      </c>
      <c r="D67" s="10">
        <f>1350643+2363</f>
        <v>1353006</v>
      </c>
      <c r="E67" s="10">
        <f t="shared" si="0"/>
        <v>1346229</v>
      </c>
      <c r="F67" s="12">
        <f t="shared" si="1"/>
        <v>2198.1651462467876</v>
      </c>
      <c r="G67" s="7">
        <v>6294</v>
      </c>
      <c r="H67" s="13">
        <f t="shared" si="2"/>
        <v>0.34924771945452615</v>
      </c>
      <c r="I67" s="1"/>
    </row>
    <row r="68" spans="1:9" ht="12.75">
      <c r="A68" s="1"/>
      <c r="B68" s="8">
        <f t="shared" si="3"/>
        <v>1995</v>
      </c>
      <c r="C68" s="11">
        <v>41437.898</v>
      </c>
      <c r="D68" s="10">
        <f>1353681+2297</f>
        <v>1355978</v>
      </c>
      <c r="E68" s="10">
        <f t="shared" si="0"/>
        <v>1354492</v>
      </c>
      <c r="F68" s="12">
        <f t="shared" si="1"/>
        <v>2549.4120058787107</v>
      </c>
      <c r="G68" s="7">
        <v>7195</v>
      </c>
      <c r="H68" s="13">
        <f t="shared" si="2"/>
        <v>0.354331064055415</v>
      </c>
      <c r="I68" s="1"/>
    </row>
    <row r="69" spans="1:9" ht="12.75">
      <c r="A69" s="1"/>
      <c r="B69" s="8">
        <f t="shared" si="3"/>
        <v>1996</v>
      </c>
      <c r="C69" s="11">
        <v>46088.613</v>
      </c>
      <c r="D69" s="10">
        <f>1362527+2189</f>
        <v>1364716</v>
      </c>
      <c r="E69" s="10">
        <f t="shared" si="0"/>
        <v>1360347</v>
      </c>
      <c r="F69" s="12">
        <f t="shared" si="1"/>
        <v>2823.336803036284</v>
      </c>
      <c r="G69" s="7">
        <v>8154</v>
      </c>
      <c r="H69" s="13">
        <f t="shared" si="2"/>
        <v>0.3462517541128629</v>
      </c>
      <c r="I69" s="1"/>
    </row>
    <row r="70" spans="1:9" ht="12.75">
      <c r="A70" s="1"/>
      <c r="B70" s="8">
        <f t="shared" si="3"/>
        <v>1997</v>
      </c>
      <c r="C70" s="11">
        <v>51000.405</v>
      </c>
      <c r="D70" s="10">
        <f>1375150+1259</f>
        <v>1376409</v>
      </c>
      <c r="E70" s="10">
        <f t="shared" si="0"/>
        <v>1370562.5</v>
      </c>
      <c r="F70" s="12">
        <f t="shared" si="1"/>
        <v>3100.9412193898493</v>
      </c>
      <c r="G70" s="7">
        <v>9226</v>
      </c>
      <c r="H70" s="13">
        <f t="shared" si="2"/>
        <v>0.33610895506068167</v>
      </c>
      <c r="I70" s="1"/>
    </row>
    <row r="71" spans="1:9" ht="12.75">
      <c r="A71" s="1"/>
      <c r="B71" s="8">
        <f t="shared" si="3"/>
        <v>1998</v>
      </c>
      <c r="C71" s="11">
        <v>56883.501</v>
      </c>
      <c r="D71" s="10">
        <f>1389458+1528</f>
        <v>1390986</v>
      </c>
      <c r="E71" s="10">
        <f t="shared" si="0"/>
        <v>1383697.5</v>
      </c>
      <c r="F71" s="12">
        <f t="shared" si="1"/>
        <v>3425.8150715745314</v>
      </c>
      <c r="G71" s="7">
        <v>10003</v>
      </c>
      <c r="H71" s="13">
        <f t="shared" si="2"/>
        <v>0.3424787635283946</v>
      </c>
      <c r="I71" s="1"/>
    </row>
    <row r="72" spans="1:9" ht="12.75">
      <c r="A72" s="1"/>
      <c r="B72" s="8">
        <f t="shared" si="3"/>
        <v>1999</v>
      </c>
      <c r="C72" s="11">
        <v>61869.66</v>
      </c>
      <c r="D72" s="10">
        <f>1411433+1733</f>
        <v>1413166</v>
      </c>
      <c r="E72" s="10">
        <f t="shared" si="0"/>
        <v>1402076</v>
      </c>
      <c r="F72" s="12">
        <f t="shared" si="1"/>
        <v>3677.264998473692</v>
      </c>
      <c r="G72" s="7">
        <v>10728</v>
      </c>
      <c r="H72" s="13">
        <f t="shared" si="2"/>
        <v>0.3427726508644381</v>
      </c>
      <c r="I72" s="1"/>
    </row>
    <row r="73" spans="1:9" ht="12.75">
      <c r="A73" s="1"/>
      <c r="B73" s="8">
        <f t="shared" si="3"/>
        <v>2000</v>
      </c>
      <c r="C73" s="11">
        <v>68313.677</v>
      </c>
      <c r="D73" s="10">
        <f>1421460+1891</f>
        <v>1423351</v>
      </c>
      <c r="E73" s="10">
        <f t="shared" si="0"/>
        <v>1418258.5</v>
      </c>
      <c r="F73" s="12">
        <f t="shared" si="1"/>
        <v>4013.941334860088</v>
      </c>
      <c r="G73" s="7">
        <v>11430</v>
      </c>
      <c r="H73" s="13">
        <f t="shared" si="2"/>
        <v>0.3511759698040322</v>
      </c>
      <c r="I73" s="1"/>
    </row>
    <row r="74" spans="1:9" ht="12.75">
      <c r="A74" s="1"/>
      <c r="B74" s="8">
        <f t="shared" si="3"/>
        <v>2001</v>
      </c>
      <c r="C74" s="11"/>
      <c r="D74" s="9"/>
      <c r="E74" s="7"/>
      <c r="F74" s="9"/>
      <c r="G74" s="7"/>
      <c r="H74" s="9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 t="s">
        <v>19</v>
      </c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7" t="s">
        <v>20</v>
      </c>
      <c r="D78" s="7" t="s">
        <v>15</v>
      </c>
      <c r="E78" s="7" t="s">
        <v>16</v>
      </c>
      <c r="F78" s="1"/>
      <c r="G78" s="1"/>
      <c r="H78" s="1"/>
      <c r="I78" s="1"/>
    </row>
    <row r="79" spans="1:9" ht="12.75">
      <c r="A79" s="1"/>
      <c r="B79" s="8">
        <v>1993</v>
      </c>
      <c r="C79" s="13">
        <v>1</v>
      </c>
      <c r="D79" s="13">
        <v>1</v>
      </c>
      <c r="E79" s="13">
        <v>1</v>
      </c>
      <c r="F79" s="1"/>
      <c r="G79" s="1"/>
      <c r="H79" s="1"/>
      <c r="I79" s="1"/>
    </row>
    <row r="80" spans="1:9" ht="12.75">
      <c r="A80" s="1"/>
      <c r="B80" s="8">
        <f>B79+1</f>
        <v>1994</v>
      </c>
      <c r="C80" s="13">
        <v>1.12240552323537</v>
      </c>
      <c r="D80" s="13">
        <v>1.0062942491395444</v>
      </c>
      <c r="E80" s="13">
        <v>1.1153850120828075</v>
      </c>
      <c r="F80" s="1"/>
      <c r="G80" s="1"/>
      <c r="H80" s="1"/>
      <c r="I80" s="1"/>
    </row>
    <row r="81" spans="1:9" ht="12.75">
      <c r="A81" s="1"/>
      <c r="B81" s="8">
        <f aca="true" t="shared" si="4" ref="B81:B87">B80+1</f>
        <v>1995</v>
      </c>
      <c r="C81" s="13">
        <v>1.309745777270036</v>
      </c>
      <c r="D81" s="13">
        <v>1.0124707684246288</v>
      </c>
      <c r="E81" s="13">
        <v>1.293613423830455</v>
      </c>
      <c r="F81" s="1"/>
      <c r="G81" s="1"/>
      <c r="H81" s="1"/>
      <c r="I81" s="1"/>
    </row>
    <row r="82" spans="1:9" ht="12.75">
      <c r="A82" s="1"/>
      <c r="B82" s="8">
        <f t="shared" si="4"/>
        <v>1996</v>
      </c>
      <c r="C82" s="13">
        <v>1.4567429616478829</v>
      </c>
      <c r="D82" s="13">
        <v>1.0168473290459734</v>
      </c>
      <c r="E82" s="13">
        <v>1.4326073541586901</v>
      </c>
      <c r="F82" s="1"/>
      <c r="G82" s="1"/>
      <c r="H82" s="1"/>
      <c r="I82" s="1"/>
    </row>
    <row r="83" spans="1:9" ht="12.75">
      <c r="A83" s="1"/>
      <c r="B83" s="8">
        <f t="shared" si="4"/>
        <v>1997</v>
      </c>
      <c r="C83" s="13">
        <v>1.611992121024373</v>
      </c>
      <c r="D83" s="13">
        <v>1.024483324780789</v>
      </c>
      <c r="E83" s="13">
        <v>1.5734683835574337</v>
      </c>
      <c r="F83" s="1"/>
      <c r="G83" s="1"/>
      <c r="H83" s="1"/>
      <c r="I83" s="1"/>
    </row>
    <row r="84" spans="1:9" ht="12.75">
      <c r="A84" s="1"/>
      <c r="B84" s="8">
        <f t="shared" si="4"/>
        <v>1998</v>
      </c>
      <c r="C84" s="13">
        <v>1.797941711017433</v>
      </c>
      <c r="D84" s="13">
        <v>1.0343016208971614</v>
      </c>
      <c r="E84" s="13">
        <v>1.7383146992053289</v>
      </c>
      <c r="F84" s="1"/>
      <c r="G84" s="1"/>
      <c r="H84" s="1"/>
      <c r="I84" s="1"/>
    </row>
    <row r="85" spans="1:9" ht="12.75">
      <c r="A85" s="1"/>
      <c r="B85" s="8">
        <f t="shared" si="4"/>
        <v>1999</v>
      </c>
      <c r="C85" s="13">
        <v>1.95554142070944</v>
      </c>
      <c r="D85" s="13">
        <v>1.0480393868031186</v>
      </c>
      <c r="E85" s="13">
        <v>1.8659045121142965</v>
      </c>
      <c r="F85" s="1"/>
      <c r="G85" s="1"/>
      <c r="H85" s="1"/>
      <c r="I85" s="1"/>
    </row>
    <row r="86" spans="1:9" ht="12.75">
      <c r="A86" s="1"/>
      <c r="B86" s="8">
        <f t="shared" si="4"/>
        <v>2000</v>
      </c>
      <c r="C86" s="13">
        <v>2.1592202862350587</v>
      </c>
      <c r="D86" s="13">
        <v>1.0601356621668947</v>
      </c>
      <c r="E86" s="13">
        <v>2.0367396016295296</v>
      </c>
      <c r="F86" s="1"/>
      <c r="G86" s="1"/>
      <c r="H86" s="1"/>
      <c r="I86" s="1"/>
    </row>
    <row r="87" spans="1:9" ht="12.75">
      <c r="A87" s="1"/>
      <c r="B87" s="8">
        <f t="shared" si="4"/>
        <v>2001</v>
      </c>
      <c r="C87" s="14"/>
      <c r="D87" s="7"/>
      <c r="E87" s="15"/>
      <c r="F87" s="1"/>
      <c r="G87" s="1"/>
      <c r="H87" s="1"/>
      <c r="I87" s="1"/>
    </row>
    <row r="88" spans="1:9" ht="12.75">
      <c r="A88" s="1"/>
      <c r="B88" s="5"/>
      <c r="C88" s="5"/>
      <c r="D88" s="5"/>
      <c r="E88" s="5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 t="s">
        <v>21</v>
      </c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 t="s">
        <v>22</v>
      </c>
      <c r="C92" s="1"/>
      <c r="D92" s="1"/>
      <c r="E92" s="1"/>
      <c r="F92" s="1"/>
      <c r="G92" s="1"/>
      <c r="H92" s="1"/>
      <c r="I92" s="1"/>
    </row>
    <row r="93" spans="1:9" ht="12.75">
      <c r="A93" s="1"/>
      <c r="B93" s="1" t="s">
        <v>23</v>
      </c>
      <c r="C93" s="1"/>
      <c r="D93" s="1"/>
      <c r="E93" s="1"/>
      <c r="F93" s="1"/>
      <c r="G93" s="1"/>
      <c r="H93" s="1"/>
      <c r="I93" s="1"/>
    </row>
    <row r="94" spans="1:9" ht="12.75">
      <c r="A94" s="1"/>
      <c r="B94" s="1" t="s">
        <v>24</v>
      </c>
      <c r="C94" s="1"/>
      <c r="D94" s="1"/>
      <c r="E94" s="1"/>
      <c r="F94" s="1"/>
      <c r="G94" s="1"/>
      <c r="H94" s="1"/>
      <c r="I94" s="1"/>
    </row>
    <row r="95" spans="1:9" ht="12.75">
      <c r="A95" s="1"/>
      <c r="B95" s="1" t="s">
        <v>25</v>
      </c>
      <c r="C95" s="1"/>
      <c r="D95" s="1"/>
      <c r="E95" s="1"/>
      <c r="F95" s="1"/>
      <c r="G95" s="1"/>
      <c r="H95" s="1"/>
      <c r="I95" s="1"/>
    </row>
    <row r="96" spans="1:9" ht="12.75">
      <c r="A96" s="1"/>
      <c r="B96" s="1" t="s">
        <v>26</v>
      </c>
      <c r="C96" s="1"/>
      <c r="D96" s="1"/>
      <c r="E96" s="1"/>
      <c r="F96" s="1"/>
      <c r="G96" s="1"/>
      <c r="H96" s="1"/>
      <c r="I96" s="1"/>
    </row>
    <row r="97" spans="1:9" ht="12.75">
      <c r="A97" s="1"/>
      <c r="B97" s="1" t="s">
        <v>27</v>
      </c>
      <c r="C97" s="1"/>
      <c r="D97" s="1"/>
      <c r="E97" s="1"/>
      <c r="F97" s="1"/>
      <c r="G97" s="1"/>
      <c r="H97" s="1"/>
      <c r="I97" s="1"/>
    </row>
    <row r="98" spans="1:9" ht="12.75">
      <c r="A98" s="1"/>
      <c r="B98" s="1" t="s">
        <v>28</v>
      </c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6"/>
      <c r="B106" s="16"/>
      <c r="C106" s="16"/>
      <c r="D106" s="16"/>
      <c r="E106" s="129" t="s">
        <v>389</v>
      </c>
      <c r="F106" s="16"/>
      <c r="G106" s="16"/>
      <c r="H106" s="16"/>
      <c r="I106" s="16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20.25">
      <c r="A108" s="1"/>
      <c r="B108" s="6" t="s">
        <v>29</v>
      </c>
      <c r="C108" s="1"/>
      <c r="D108" s="1"/>
      <c r="E108" s="1"/>
      <c r="F108" s="1"/>
      <c r="G108" s="1"/>
      <c r="H108" s="1"/>
      <c r="I108" s="1"/>
    </row>
    <row r="109" spans="1:9" ht="20.25">
      <c r="A109" s="5"/>
      <c r="B109" s="6" t="s">
        <v>30</v>
      </c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2" t="s">
        <v>6</v>
      </c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5"/>
      <c r="B113" s="1" t="s">
        <v>7</v>
      </c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1" t="s">
        <v>8</v>
      </c>
      <c r="C114" s="1"/>
      <c r="D114" s="1"/>
      <c r="E114" s="1"/>
      <c r="F114" s="1"/>
      <c r="G114" s="1"/>
      <c r="H114" s="1"/>
      <c r="I114" s="1"/>
    </row>
    <row r="115" spans="1:9" ht="12.75">
      <c r="A115" s="5"/>
      <c r="B115" s="1" t="s">
        <v>31</v>
      </c>
      <c r="C115" s="5"/>
      <c r="D115" s="5"/>
      <c r="E115" s="5"/>
      <c r="F115" s="5"/>
      <c r="G115" s="5"/>
      <c r="H115" s="5"/>
      <c r="I115" s="5"/>
    </row>
    <row r="116" spans="1:9" ht="14.25">
      <c r="A116" s="5"/>
      <c r="B116" s="1" t="s">
        <v>32</v>
      </c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1" t="s">
        <v>33</v>
      </c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1" t="s">
        <v>34</v>
      </c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1"/>
      <c r="B120" s="1"/>
      <c r="C120" s="7" t="s">
        <v>13</v>
      </c>
      <c r="D120" s="7" t="s">
        <v>14</v>
      </c>
      <c r="E120" s="7" t="s">
        <v>15</v>
      </c>
      <c r="F120" s="7" t="s">
        <v>35</v>
      </c>
      <c r="G120" s="7" t="s">
        <v>36</v>
      </c>
      <c r="H120" s="7" t="s">
        <v>37</v>
      </c>
      <c r="I120" s="1"/>
    </row>
    <row r="121" spans="1:9" ht="12.75">
      <c r="A121" s="1"/>
      <c r="B121" s="8">
        <v>1992</v>
      </c>
      <c r="C121" s="7"/>
      <c r="D121" s="7">
        <f>1332924+3241</f>
        <v>1336165</v>
      </c>
      <c r="E121" s="7"/>
      <c r="F121" s="7"/>
      <c r="G121" s="7"/>
      <c r="H121" s="7"/>
      <c r="I121" s="1"/>
    </row>
    <row r="122" spans="1:9" ht="12.75">
      <c r="A122" s="1"/>
      <c r="B122" s="8">
        <f>B121+1</f>
        <v>1993</v>
      </c>
      <c r="C122" s="12">
        <v>31638.123</v>
      </c>
      <c r="D122" s="7">
        <f>1336323+3129</f>
        <v>1339452</v>
      </c>
      <c r="E122" s="7">
        <f aca="true" t="shared" si="5" ref="E122:E129">(D122+D121)/2</f>
        <v>1337808.5</v>
      </c>
      <c r="F122" s="149">
        <v>31638.123</v>
      </c>
      <c r="G122" s="148">
        <v>1</v>
      </c>
      <c r="H122" s="149">
        <v>1970.7680508832168</v>
      </c>
      <c r="I122" s="1"/>
    </row>
    <row r="123" spans="1:9" ht="12.75">
      <c r="A123" s="1"/>
      <c r="B123" s="8">
        <f aca="true" t="shared" si="6" ref="B123:B130">B122+1</f>
        <v>1994</v>
      </c>
      <c r="C123" s="12">
        <v>35510.804</v>
      </c>
      <c r="D123" s="7">
        <f>1350643+2363</f>
        <v>1353006</v>
      </c>
      <c r="E123" s="7">
        <f t="shared" si="5"/>
        <v>1346229</v>
      </c>
      <c r="F123" s="149">
        <v>31287.051982378853</v>
      </c>
      <c r="G123" s="148">
        <v>1.135</v>
      </c>
      <c r="H123" s="149">
        <v>1936.7093799531167</v>
      </c>
      <c r="I123" s="1"/>
    </row>
    <row r="124" spans="1:9" ht="12.75">
      <c r="A124" s="1"/>
      <c r="B124" s="8">
        <f t="shared" si="6"/>
        <v>1995</v>
      </c>
      <c r="C124" s="12">
        <v>41437.898</v>
      </c>
      <c r="D124" s="7">
        <f>1353681+2297</f>
        <v>1355978</v>
      </c>
      <c r="E124" s="7">
        <f t="shared" si="5"/>
        <v>1354492</v>
      </c>
      <c r="F124" s="149">
        <v>33220.34689124675</v>
      </c>
      <c r="G124" s="148">
        <v>1.099</v>
      </c>
      <c r="H124" s="149">
        <v>2043.8380152390928</v>
      </c>
      <c r="I124" s="1"/>
    </row>
    <row r="125" spans="1:9" ht="12.75">
      <c r="A125" s="1"/>
      <c r="B125" s="8">
        <f t="shared" si="6"/>
        <v>1996</v>
      </c>
      <c r="C125" s="12">
        <v>46088.613</v>
      </c>
      <c r="D125" s="7">
        <f>1362527+2189</f>
        <v>1364716</v>
      </c>
      <c r="E125" s="7">
        <f t="shared" si="5"/>
        <v>1360347</v>
      </c>
      <c r="F125" s="149">
        <v>34923.23102544397</v>
      </c>
      <c r="G125" s="148">
        <v>1.058</v>
      </c>
      <c r="H125" s="149">
        <v>2139.3580109489203</v>
      </c>
      <c r="I125" s="1"/>
    </row>
    <row r="126" spans="1:9" ht="12.75">
      <c r="A126" s="1"/>
      <c r="B126" s="8">
        <f t="shared" si="6"/>
        <v>1997</v>
      </c>
      <c r="C126" s="12">
        <v>51000.405</v>
      </c>
      <c r="D126" s="7">
        <f>1375150+1259</f>
        <v>1376409</v>
      </c>
      <c r="E126" s="7">
        <f t="shared" si="5"/>
        <v>1370562.5</v>
      </c>
      <c r="F126" s="149">
        <v>36423.27722439407</v>
      </c>
      <c r="G126" s="148">
        <v>1.061</v>
      </c>
      <c r="H126" s="149">
        <v>2214.618524899696</v>
      </c>
      <c r="I126" s="1"/>
    </row>
    <row r="127" spans="1:9" ht="12.75">
      <c r="A127" s="1"/>
      <c r="B127" s="8">
        <f t="shared" si="6"/>
        <v>1998</v>
      </c>
      <c r="C127" s="12">
        <v>56883.501</v>
      </c>
      <c r="D127" s="7">
        <f>1389458+1528</f>
        <v>1390986</v>
      </c>
      <c r="E127" s="7">
        <f t="shared" si="5"/>
        <v>1383697.5</v>
      </c>
      <c r="F127" s="149">
        <v>38073.89369783421</v>
      </c>
      <c r="G127" s="148">
        <v>1.067</v>
      </c>
      <c r="H127" s="149">
        <v>2293.004413767834</v>
      </c>
      <c r="I127" s="1"/>
    </row>
    <row r="128" spans="1:9" ht="12.75">
      <c r="A128" s="1"/>
      <c r="B128" s="8">
        <f t="shared" si="6"/>
        <v>1999</v>
      </c>
      <c r="C128" s="12">
        <v>61869.66</v>
      </c>
      <c r="D128" s="7">
        <f>1411433+1733</f>
        <v>1413166</v>
      </c>
      <c r="E128" s="7">
        <f t="shared" si="5"/>
        <v>1402076</v>
      </c>
      <c r="F128" s="149">
        <v>37442.39128238642</v>
      </c>
      <c r="G128" s="148">
        <v>1.106</v>
      </c>
      <c r="H128" s="149">
        <v>2225.413796065407</v>
      </c>
      <c r="I128" s="1"/>
    </row>
    <row r="129" spans="1:9" ht="12.75">
      <c r="A129" s="1"/>
      <c r="B129" s="8">
        <f t="shared" si="6"/>
        <v>2000</v>
      </c>
      <c r="C129" s="12">
        <v>68313.677</v>
      </c>
      <c r="D129" s="7">
        <f>1421460+1891</f>
        <v>1423351</v>
      </c>
      <c r="E129" s="7">
        <f t="shared" si="5"/>
        <v>1418258.5</v>
      </c>
      <c r="F129" s="149">
        <v>36912.672315774136</v>
      </c>
      <c r="G129" s="148">
        <v>1.12</v>
      </c>
      <c r="H129" s="149">
        <v>2168.896591358001</v>
      </c>
      <c r="I129" s="1"/>
    </row>
    <row r="130" spans="1:9" ht="12.75">
      <c r="A130" s="1"/>
      <c r="B130" s="8">
        <f t="shared" si="6"/>
        <v>2001</v>
      </c>
      <c r="C130" s="11"/>
      <c r="D130" s="9"/>
      <c r="E130" s="7"/>
      <c r="F130" s="9"/>
      <c r="G130" s="7"/>
      <c r="H130" s="9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 t="s">
        <v>19</v>
      </c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7" t="s">
        <v>20</v>
      </c>
      <c r="D134" s="7" t="s">
        <v>15</v>
      </c>
      <c r="E134" s="7" t="s">
        <v>37</v>
      </c>
      <c r="F134" s="1"/>
      <c r="G134" s="1"/>
      <c r="H134" s="1"/>
      <c r="I134" s="1"/>
    </row>
    <row r="135" spans="1:9" ht="12.75">
      <c r="A135" s="1"/>
      <c r="B135" s="8">
        <v>1993</v>
      </c>
      <c r="C135" s="148">
        <v>1</v>
      </c>
      <c r="D135" s="148">
        <v>1</v>
      </c>
      <c r="E135" s="148">
        <v>1</v>
      </c>
      <c r="F135" s="1"/>
      <c r="G135" s="1"/>
      <c r="H135" s="1"/>
      <c r="I135" s="1"/>
    </row>
    <row r="136" spans="1:9" ht="12.75">
      <c r="A136" s="1"/>
      <c r="B136" s="8">
        <f>B135+1</f>
        <v>1994</v>
      </c>
      <c r="C136" s="148">
        <v>0.9889035447007667</v>
      </c>
      <c r="D136" s="148">
        <v>1.0062942491395444</v>
      </c>
      <c r="E136" s="148">
        <v>0.982718072319654</v>
      </c>
      <c r="F136" s="1"/>
      <c r="G136" s="1"/>
      <c r="H136" s="1"/>
      <c r="I136" s="1"/>
    </row>
    <row r="137" spans="1:9" ht="12.75">
      <c r="A137" s="1"/>
      <c r="B137" s="8">
        <f aca="true" t="shared" si="7" ref="B137:B143">B136+1</f>
        <v>1995</v>
      </c>
      <c r="C137" s="148">
        <v>1.0500100429866446</v>
      </c>
      <c r="D137" s="148">
        <v>1.0124707684246288</v>
      </c>
      <c r="E137" s="148">
        <v>1.037076897163585</v>
      </c>
      <c r="F137" s="1"/>
      <c r="G137" s="1"/>
      <c r="H137" s="1"/>
      <c r="I137" s="1"/>
    </row>
    <row r="138" spans="1:9" ht="12.75">
      <c r="A138" s="1"/>
      <c r="B138" s="8">
        <f t="shared" si="7"/>
        <v>1996</v>
      </c>
      <c r="C138" s="148">
        <v>1.103833847078854</v>
      </c>
      <c r="D138" s="148">
        <v>1.0168473290459734</v>
      </c>
      <c r="E138" s="148">
        <v>1.085545308079329</v>
      </c>
      <c r="F138" s="1"/>
      <c r="G138" s="1"/>
      <c r="H138" s="1"/>
      <c r="I138" s="1"/>
    </row>
    <row r="139" spans="1:9" ht="12.75">
      <c r="A139" s="1"/>
      <c r="B139" s="8">
        <f t="shared" si="7"/>
        <v>1997</v>
      </c>
      <c r="C139" s="148">
        <v>1.1512464637802335</v>
      </c>
      <c r="D139" s="148">
        <v>1.024483324780789</v>
      </c>
      <c r="E139" s="148">
        <v>1.1237337259994626</v>
      </c>
      <c r="F139" s="1"/>
      <c r="G139" s="1"/>
      <c r="H139" s="1"/>
      <c r="I139" s="1"/>
    </row>
    <row r="140" spans="1:9" ht="12.75">
      <c r="A140" s="1"/>
      <c r="B140" s="8">
        <f t="shared" si="7"/>
        <v>1998</v>
      </c>
      <c r="C140" s="148">
        <v>1.2034182210440934</v>
      </c>
      <c r="D140" s="148">
        <v>1.0343016208971614</v>
      </c>
      <c r="E140" s="148">
        <v>1.1635080103618507</v>
      </c>
      <c r="F140" s="1"/>
      <c r="G140" s="1"/>
      <c r="H140" s="1"/>
      <c r="I140" s="1"/>
    </row>
    <row r="141" spans="1:9" ht="12.75">
      <c r="A141" s="1"/>
      <c r="B141" s="8">
        <f t="shared" si="7"/>
        <v>1999</v>
      </c>
      <c r="C141" s="148">
        <v>1.1834580478237102</v>
      </c>
      <c r="D141" s="148">
        <v>1.0480393868031186</v>
      </c>
      <c r="E141" s="148">
        <v>1.1292114234691741</v>
      </c>
      <c r="F141" s="1"/>
      <c r="G141" s="1"/>
      <c r="H141" s="1"/>
      <c r="I141" s="1"/>
    </row>
    <row r="142" spans="1:9" ht="12.75">
      <c r="A142" s="1"/>
      <c r="B142" s="8">
        <f t="shared" si="7"/>
        <v>2000</v>
      </c>
      <c r="C142" s="148">
        <v>1.1667149886159218</v>
      </c>
      <c r="D142" s="148">
        <v>1.0601356621668947</v>
      </c>
      <c r="E142" s="148">
        <v>1.1005336677677473</v>
      </c>
      <c r="F142" s="1"/>
      <c r="G142" s="1"/>
      <c r="H142" s="1"/>
      <c r="I142" s="1"/>
    </row>
    <row r="143" spans="1:9" ht="12.75">
      <c r="A143" s="1"/>
      <c r="B143" s="8">
        <f t="shared" si="7"/>
        <v>2001</v>
      </c>
      <c r="C143" s="14"/>
      <c r="D143" s="7"/>
      <c r="E143" s="15"/>
      <c r="F143" s="1"/>
      <c r="G143" s="1"/>
      <c r="H143" s="1"/>
      <c r="I143" s="1"/>
    </row>
    <row r="144" spans="1:9" ht="12.75">
      <c r="A144" s="1"/>
      <c r="B144" s="5"/>
      <c r="C144" s="5"/>
      <c r="D144" s="5"/>
      <c r="E144" s="5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 t="s">
        <v>38</v>
      </c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 t="s">
        <v>39</v>
      </c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 t="s">
        <v>40</v>
      </c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 t="s">
        <v>41</v>
      </c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 t="s">
        <v>42</v>
      </c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 t="s">
        <v>43</v>
      </c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 t="s">
        <v>44</v>
      </c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 t="s">
        <v>45</v>
      </c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7"/>
      <c r="B160" s="17"/>
      <c r="C160" s="17"/>
      <c r="D160" s="17"/>
      <c r="E160" s="130" t="s">
        <v>390</v>
      </c>
      <c r="F160" s="17"/>
      <c r="G160" s="17"/>
      <c r="H160" s="17"/>
      <c r="I160" s="17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23.25">
      <c r="A162" s="5"/>
      <c r="B162" s="18" t="s">
        <v>46</v>
      </c>
      <c r="C162" s="5"/>
      <c r="D162" s="5"/>
      <c r="E162" s="5"/>
      <c r="F162" s="5"/>
      <c r="G162" s="5"/>
      <c r="H162" s="5"/>
      <c r="I162" s="5"/>
    </row>
    <row r="163" spans="1:9" ht="23.25">
      <c r="A163" s="5"/>
      <c r="B163" s="18" t="s">
        <v>47</v>
      </c>
      <c r="C163" s="5"/>
      <c r="D163" s="5"/>
      <c r="E163" s="5"/>
      <c r="F163" s="5"/>
      <c r="G163" s="5"/>
      <c r="H163" s="5"/>
      <c r="I163" s="5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 t="s">
        <v>48</v>
      </c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 t="s">
        <v>49</v>
      </c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 t="s">
        <v>50</v>
      </c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 t="s">
        <v>51</v>
      </c>
      <c r="C170" s="1"/>
      <c r="D170" s="1"/>
      <c r="E170" s="1"/>
      <c r="F170" s="1"/>
      <c r="G170" s="1"/>
      <c r="H170" s="1"/>
      <c r="I170" s="5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5"/>
    </row>
    <row r="172" spans="1:9" ht="12.75">
      <c r="A172" s="1"/>
      <c r="B172" s="19"/>
      <c r="C172" s="20">
        <v>1993</v>
      </c>
      <c r="D172" s="20">
        <v>1994</v>
      </c>
      <c r="E172" s="20">
        <v>1995</v>
      </c>
      <c r="F172" s="20">
        <v>1996</v>
      </c>
      <c r="G172" s="20">
        <v>1997</v>
      </c>
      <c r="H172" s="20">
        <v>1998</v>
      </c>
      <c r="I172" s="5"/>
    </row>
    <row r="173" spans="1:9" ht="12.75">
      <c r="A173" s="1"/>
      <c r="B173" s="7" t="s">
        <v>52</v>
      </c>
      <c r="C173" s="7">
        <v>19546</v>
      </c>
      <c r="D173" s="7">
        <v>15996</v>
      </c>
      <c r="E173" s="7">
        <v>17250</v>
      </c>
      <c r="F173" s="7">
        <v>14142</v>
      </c>
      <c r="G173" s="7">
        <v>15675</v>
      </c>
      <c r="H173" s="7">
        <v>16443</v>
      </c>
      <c r="I173" s="5"/>
    </row>
    <row r="174" spans="1:9" ht="12.75">
      <c r="A174" s="1"/>
      <c r="B174" s="7" t="s">
        <v>53</v>
      </c>
      <c r="C174" s="7">
        <v>37753</v>
      </c>
      <c r="D174" s="7">
        <v>32384</v>
      </c>
      <c r="E174" s="7">
        <v>32841</v>
      </c>
      <c r="F174" s="7">
        <v>34876</v>
      </c>
      <c r="G174" s="7">
        <v>37799</v>
      </c>
      <c r="H174" s="7">
        <v>39168</v>
      </c>
      <c r="I174" s="5"/>
    </row>
    <row r="175" spans="1:9" ht="12.75">
      <c r="A175" s="1"/>
      <c r="B175" s="7" t="s">
        <v>54</v>
      </c>
      <c r="C175" s="21">
        <f aca="true" t="shared" si="8" ref="C175:H175">C173/C174</f>
        <v>0.5177336900378778</v>
      </c>
      <c r="D175" s="21">
        <f t="shared" si="8"/>
        <v>0.49394762845849804</v>
      </c>
      <c r="E175" s="21">
        <f t="shared" si="8"/>
        <v>0.5252580615693797</v>
      </c>
      <c r="F175" s="21">
        <f t="shared" si="8"/>
        <v>0.40549374928317466</v>
      </c>
      <c r="G175" s="21">
        <f t="shared" si="8"/>
        <v>0.4146935104103283</v>
      </c>
      <c r="H175" s="21">
        <f t="shared" si="8"/>
        <v>0.41980698529411764</v>
      </c>
      <c r="I175" s="5"/>
    </row>
    <row r="176" spans="1:9" ht="12.75">
      <c r="A176" s="1"/>
      <c r="B176" s="19"/>
      <c r="C176" s="19"/>
      <c r="D176" s="19"/>
      <c r="E176" s="19"/>
      <c r="F176" s="19"/>
      <c r="G176" s="19"/>
      <c r="H176" s="19"/>
      <c r="I176" s="5"/>
    </row>
    <row r="177" spans="1:9" ht="12.75">
      <c r="A177" s="1"/>
      <c r="B177" s="19"/>
      <c r="C177" s="20">
        <v>1999</v>
      </c>
      <c r="D177" s="20">
        <v>2000</v>
      </c>
      <c r="E177" s="19"/>
      <c r="F177" s="19"/>
      <c r="G177" s="19"/>
      <c r="H177" s="19"/>
      <c r="I177" s="1"/>
    </row>
    <row r="178" spans="1:9" ht="12.75">
      <c r="A178" s="1"/>
      <c r="B178" s="7" t="s">
        <v>52</v>
      </c>
      <c r="C178" s="7">
        <v>21046</v>
      </c>
      <c r="D178" s="7">
        <v>8254</v>
      </c>
      <c r="E178" s="19"/>
      <c r="F178" s="19"/>
      <c r="G178" s="19"/>
      <c r="H178" s="19"/>
      <c r="I178" s="5"/>
    </row>
    <row r="179" spans="1:9" ht="12.75">
      <c r="A179" s="1"/>
      <c r="B179" s="7" t="s">
        <v>53</v>
      </c>
      <c r="C179" s="7">
        <v>44704</v>
      </c>
      <c r="D179" s="7">
        <v>30112</v>
      </c>
      <c r="E179" s="1"/>
      <c r="F179" s="1"/>
      <c r="G179" s="1"/>
      <c r="H179" s="1"/>
      <c r="I179" s="5"/>
    </row>
    <row r="180" spans="1:9" ht="12.75">
      <c r="A180" s="1"/>
      <c r="B180" s="7" t="s">
        <v>54</v>
      </c>
      <c r="C180" s="21">
        <f>C178/C179</f>
        <v>0.4707856120257695</v>
      </c>
      <c r="D180" s="21">
        <f>D178/D179</f>
        <v>0.27410998937300746</v>
      </c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 t="s">
        <v>55</v>
      </c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 t="s">
        <v>56</v>
      </c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 t="s">
        <v>57</v>
      </c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 t="s">
        <v>58</v>
      </c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 t="s">
        <v>59</v>
      </c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 t="s">
        <v>60</v>
      </c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 t="s">
        <v>61</v>
      </c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 t="s">
        <v>62</v>
      </c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 t="s">
        <v>63</v>
      </c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 t="s">
        <v>64</v>
      </c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 t="s">
        <v>65</v>
      </c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 t="s">
        <v>66</v>
      </c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 t="s">
        <v>67</v>
      </c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 t="s">
        <v>68</v>
      </c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 t="s">
        <v>69</v>
      </c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 t="s">
        <v>70</v>
      </c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 t="s">
        <v>71</v>
      </c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 t="s">
        <v>72</v>
      </c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4"/>
      <c r="B214" s="4"/>
      <c r="C214" s="4"/>
      <c r="D214" s="4"/>
      <c r="E214" s="128" t="s">
        <v>391</v>
      </c>
      <c r="F214" s="4"/>
      <c r="G214" s="4"/>
      <c r="H214" s="4"/>
      <c r="I214" s="4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23.25">
      <c r="A216" s="5"/>
      <c r="B216" s="18" t="s">
        <v>1</v>
      </c>
      <c r="C216" s="5"/>
      <c r="D216" s="5"/>
      <c r="E216" s="5"/>
      <c r="F216" s="5"/>
      <c r="G216" s="5"/>
      <c r="H216" s="5"/>
      <c r="I216" s="5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5"/>
      <c r="B219" s="2" t="s">
        <v>73</v>
      </c>
      <c r="C219" s="5"/>
      <c r="D219" s="5"/>
      <c r="E219" s="5"/>
      <c r="F219" s="5"/>
      <c r="G219" s="5"/>
      <c r="H219" s="5"/>
      <c r="I219" s="5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 t="s">
        <v>74</v>
      </c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 t="s">
        <v>75</v>
      </c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 t="s">
        <v>76</v>
      </c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22" t="s">
        <v>77</v>
      </c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5"/>
      <c r="C227" s="23">
        <v>1995</v>
      </c>
      <c r="D227" s="23">
        <f>C227+1</f>
        <v>1996</v>
      </c>
      <c r="E227" s="23">
        <f>D227+1</f>
        <v>1997</v>
      </c>
      <c r="F227" s="23">
        <f>E227+1</f>
        <v>1998</v>
      </c>
      <c r="G227" s="23">
        <f>F227+1</f>
        <v>1999</v>
      </c>
      <c r="H227" s="23">
        <f>G227+1</f>
        <v>2000</v>
      </c>
      <c r="I227" s="5"/>
    </row>
    <row r="228" spans="1:9" ht="12.75">
      <c r="A228" s="1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1"/>
      <c r="B229" s="7" t="s">
        <v>78</v>
      </c>
      <c r="C229" s="7">
        <v>19240</v>
      </c>
      <c r="D229" s="7">
        <v>17109</v>
      </c>
      <c r="E229" s="7">
        <v>15303</v>
      </c>
      <c r="F229" s="7">
        <v>13412</v>
      </c>
      <c r="G229" s="7">
        <v>11755</v>
      </c>
      <c r="H229" s="7">
        <v>10118</v>
      </c>
      <c r="I229" s="5"/>
    </row>
    <row r="230" spans="1:9" ht="12.75">
      <c r="A230" s="1"/>
      <c r="B230" s="7" t="s">
        <v>13</v>
      </c>
      <c r="C230" s="12">
        <v>112.938</v>
      </c>
      <c r="D230" s="12">
        <v>110.726</v>
      </c>
      <c r="E230" s="12">
        <v>107.395</v>
      </c>
      <c r="F230" s="12">
        <v>102.233</v>
      </c>
      <c r="G230" s="12">
        <v>87.738</v>
      </c>
      <c r="H230" s="12">
        <v>75.816</v>
      </c>
      <c r="I230" s="5"/>
    </row>
    <row r="231" spans="1:9" ht="12.75">
      <c r="A231" s="1"/>
      <c r="B231" s="7" t="s">
        <v>16</v>
      </c>
      <c r="C231" s="7">
        <v>473</v>
      </c>
      <c r="D231" s="7">
        <v>518</v>
      </c>
      <c r="E231" s="7">
        <v>570</v>
      </c>
      <c r="F231" s="7">
        <v>570</v>
      </c>
      <c r="G231" s="7">
        <v>570</v>
      </c>
      <c r="H231" s="7">
        <v>570</v>
      </c>
      <c r="I231" s="5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22" t="s">
        <v>79</v>
      </c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5"/>
      <c r="C235" s="23">
        <v>1995</v>
      </c>
      <c r="D235" s="23">
        <f>C235+1</f>
        <v>1996</v>
      </c>
      <c r="E235" s="23">
        <f>D235+1</f>
        <v>1997</v>
      </c>
      <c r="F235" s="23">
        <f>E235+1</f>
        <v>1998</v>
      </c>
      <c r="G235" s="23">
        <f>F235+1</f>
        <v>1999</v>
      </c>
      <c r="H235" s="23">
        <f>G235+1</f>
        <v>2000</v>
      </c>
      <c r="I235" s="1"/>
    </row>
    <row r="236" spans="1:9" ht="12.75">
      <c r="A236" s="1"/>
      <c r="B236" s="5"/>
      <c r="C236" s="5"/>
      <c r="D236" s="5"/>
      <c r="E236" s="5"/>
      <c r="F236" s="5"/>
      <c r="G236" s="5"/>
      <c r="H236" s="5"/>
      <c r="I236" s="1"/>
    </row>
    <row r="237" spans="1:9" ht="12.75">
      <c r="A237" s="1"/>
      <c r="B237" s="7" t="s">
        <v>78</v>
      </c>
      <c r="C237" s="7">
        <v>8662</v>
      </c>
      <c r="D237" s="7">
        <v>7870</v>
      </c>
      <c r="E237" s="7">
        <v>7201</v>
      </c>
      <c r="F237" s="7">
        <v>6641</v>
      </c>
      <c r="G237" s="7">
        <v>6160</v>
      </c>
      <c r="H237" s="7">
        <v>5773</v>
      </c>
      <c r="I237" s="1"/>
    </row>
    <row r="238" spans="1:9" ht="12.75">
      <c r="A238" s="1"/>
      <c r="B238" s="7" t="s">
        <v>13</v>
      </c>
      <c r="C238" s="12">
        <v>214.546</v>
      </c>
      <c r="D238" s="12">
        <v>209.486</v>
      </c>
      <c r="E238" s="12">
        <v>194.871</v>
      </c>
      <c r="F238" s="12">
        <v>212.317</v>
      </c>
      <c r="G238" s="12">
        <v>235.098</v>
      </c>
      <c r="H238" s="12">
        <v>237.372</v>
      </c>
      <c r="I238" s="1"/>
    </row>
    <row r="239" spans="1:9" ht="12.75">
      <c r="A239" s="1"/>
      <c r="B239" s="7" t="s">
        <v>16</v>
      </c>
      <c r="C239" s="7">
        <v>1964</v>
      </c>
      <c r="D239" s="7">
        <v>2115</v>
      </c>
      <c r="E239" s="7">
        <v>2126</v>
      </c>
      <c r="F239" s="7">
        <v>2952</v>
      </c>
      <c r="G239" s="7">
        <v>3197</v>
      </c>
      <c r="H239" s="7">
        <v>3464</v>
      </c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22" t="s">
        <v>80</v>
      </c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5"/>
      <c r="C243" s="23">
        <v>1995</v>
      </c>
      <c r="D243" s="23">
        <f>C243+1</f>
        <v>1996</v>
      </c>
      <c r="E243" s="23">
        <f>D243+1</f>
        <v>1997</v>
      </c>
      <c r="F243" s="23">
        <f>E243+1</f>
        <v>1998</v>
      </c>
      <c r="G243" s="23">
        <f>F243+1</f>
        <v>1999</v>
      </c>
      <c r="H243" s="23">
        <f>G243+1</f>
        <v>2000</v>
      </c>
      <c r="I243" s="1"/>
    </row>
    <row r="244" spans="1:9" ht="12.75">
      <c r="A244" s="1"/>
      <c r="B244" s="5"/>
      <c r="C244" s="5"/>
      <c r="D244" s="5"/>
      <c r="E244" s="5"/>
      <c r="F244" s="5"/>
      <c r="G244" s="5"/>
      <c r="H244" s="5"/>
      <c r="I244" s="1"/>
    </row>
    <row r="245" spans="1:9" ht="12.75">
      <c r="A245" s="1"/>
      <c r="B245" s="7" t="s">
        <v>78</v>
      </c>
      <c r="C245" s="7"/>
      <c r="D245" s="7">
        <v>144517</v>
      </c>
      <c r="E245" s="7">
        <v>143722</v>
      </c>
      <c r="F245" s="7">
        <v>141683</v>
      </c>
      <c r="G245" s="7">
        <v>139583</v>
      </c>
      <c r="H245" s="7">
        <v>135143</v>
      </c>
      <c r="I245" s="1"/>
    </row>
    <row r="246" spans="1:9" ht="12.75">
      <c r="A246" s="1"/>
      <c r="B246" s="7" t="s">
        <v>13</v>
      </c>
      <c r="C246" s="12">
        <v>590</v>
      </c>
      <c r="D246" s="12">
        <v>726</v>
      </c>
      <c r="E246" s="12">
        <v>734</v>
      </c>
      <c r="F246" s="12">
        <v>734</v>
      </c>
      <c r="G246" s="12">
        <v>729</v>
      </c>
      <c r="H246" s="12">
        <v>707</v>
      </c>
      <c r="I246" s="1"/>
    </row>
    <row r="247" spans="1:9" ht="12.75">
      <c r="A247" s="1"/>
      <c r="B247" s="7" t="s">
        <v>16</v>
      </c>
      <c r="C247" s="7"/>
      <c r="D247" s="7"/>
      <c r="E247" s="7">
        <f>ROUND((1000000*E246)/(6*(D245+E245)),0)</f>
        <v>424</v>
      </c>
      <c r="F247" s="7">
        <f>ROUND((1000000*F246)/(6*(E245+F245)),0)</f>
        <v>429</v>
      </c>
      <c r="G247" s="7">
        <f>ROUND((1000000*G246)/(6*(F245+G245)),0)</f>
        <v>432</v>
      </c>
      <c r="H247" s="7">
        <f>ROUND((1000000*H246)/(6*(G245+H245)),0)</f>
        <v>429</v>
      </c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22" t="s">
        <v>81</v>
      </c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5"/>
      <c r="C251" s="23">
        <v>1995</v>
      </c>
      <c r="D251" s="23">
        <f>C251+1</f>
        <v>1996</v>
      </c>
      <c r="E251" s="23">
        <f>D251+1</f>
        <v>1997</v>
      </c>
      <c r="F251" s="23">
        <f>E251+1</f>
        <v>1998</v>
      </c>
      <c r="G251" s="23">
        <f>F251+1</f>
        <v>1999</v>
      </c>
      <c r="H251" s="23">
        <f>G251+1</f>
        <v>2000</v>
      </c>
      <c r="I251" s="1"/>
    </row>
    <row r="252" spans="1:9" ht="12.75">
      <c r="A252" s="1"/>
      <c r="B252" s="5"/>
      <c r="C252" s="5"/>
      <c r="D252" s="5"/>
      <c r="E252" s="5"/>
      <c r="F252" s="5"/>
      <c r="G252" s="5"/>
      <c r="H252" s="5"/>
      <c r="I252" s="1"/>
    </row>
    <row r="253" spans="1:9" ht="12.75">
      <c r="A253" s="1"/>
      <c r="B253" s="7" t="s">
        <v>78</v>
      </c>
      <c r="C253" s="7"/>
      <c r="D253" s="12">
        <f>L254</f>
        <v>0</v>
      </c>
      <c r="E253" s="12">
        <f>M254</f>
        <v>0</v>
      </c>
      <c r="F253" s="12">
        <f>N254</f>
        <v>0</v>
      </c>
      <c r="G253" s="12">
        <f>O254</f>
        <v>0</v>
      </c>
      <c r="H253" s="12">
        <f>P254</f>
        <v>0</v>
      </c>
      <c r="I253" s="1"/>
    </row>
    <row r="254" spans="1:9" ht="12.75">
      <c r="A254" s="1"/>
      <c r="B254" s="7" t="s">
        <v>13</v>
      </c>
      <c r="C254" s="12"/>
      <c r="D254" s="12">
        <v>286</v>
      </c>
      <c r="E254" s="12">
        <v>281</v>
      </c>
      <c r="F254" s="12">
        <v>269</v>
      </c>
      <c r="G254" s="12">
        <v>254</v>
      </c>
      <c r="H254" s="12">
        <v>239</v>
      </c>
      <c r="I254" s="1"/>
    </row>
    <row r="255" spans="1:9" ht="12.75">
      <c r="A255" s="1"/>
      <c r="B255" s="7" t="s">
        <v>16</v>
      </c>
      <c r="C255" s="7"/>
      <c r="D255" s="7"/>
      <c r="E255" s="135">
        <v>447</v>
      </c>
      <c r="F255" s="135">
        <v>450</v>
      </c>
      <c r="G255" s="135">
        <v>450</v>
      </c>
      <c r="H255" s="135">
        <v>449</v>
      </c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 t="s">
        <v>82</v>
      </c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5"/>
      <c r="C259" s="23">
        <v>1995</v>
      </c>
      <c r="D259" s="23">
        <f>C259+1</f>
        <v>1996</v>
      </c>
      <c r="E259" s="23">
        <f>D259+1</f>
        <v>1997</v>
      </c>
      <c r="F259" s="23">
        <f>E259+1</f>
        <v>1998</v>
      </c>
      <c r="G259" s="23">
        <f>F259+1</f>
        <v>1999</v>
      </c>
      <c r="H259" s="23">
        <f>G259+1</f>
        <v>2000</v>
      </c>
      <c r="I259" s="1"/>
    </row>
    <row r="260" spans="1:9" ht="12.75">
      <c r="A260" s="1"/>
      <c r="B260" s="5"/>
      <c r="C260" s="5"/>
      <c r="D260" s="5"/>
      <c r="E260" s="5"/>
      <c r="F260" s="5"/>
      <c r="G260" s="5"/>
      <c r="H260" s="5"/>
      <c r="I260" s="1"/>
    </row>
    <row r="261" spans="1:9" ht="12.75">
      <c r="A261" s="1"/>
      <c r="B261" s="7" t="s">
        <v>78</v>
      </c>
      <c r="C261" s="7"/>
      <c r="D261" s="12">
        <f>L262</f>
        <v>0</v>
      </c>
      <c r="E261" s="12">
        <f>M262</f>
        <v>0</v>
      </c>
      <c r="F261" s="12">
        <f>N262</f>
        <v>0</v>
      </c>
      <c r="G261" s="12">
        <f>O262</f>
        <v>0</v>
      </c>
      <c r="H261" s="12">
        <f>P262</f>
        <v>0</v>
      </c>
      <c r="I261" s="1"/>
    </row>
    <row r="262" spans="1:9" ht="12.75">
      <c r="A262" s="1"/>
      <c r="B262" s="7" t="s">
        <v>13</v>
      </c>
      <c r="C262" s="12"/>
      <c r="D262" s="12">
        <v>306</v>
      </c>
      <c r="E262" s="12">
        <v>178</v>
      </c>
      <c r="F262" s="12">
        <v>268</v>
      </c>
      <c r="G262" s="12">
        <v>361</v>
      </c>
      <c r="H262" s="12">
        <v>375</v>
      </c>
      <c r="I262" s="1"/>
    </row>
    <row r="263" spans="1:9" ht="12.75">
      <c r="A263" s="1"/>
      <c r="B263" s="7" t="s">
        <v>16</v>
      </c>
      <c r="C263" s="7"/>
      <c r="D263" s="7"/>
      <c r="E263" s="135">
        <v>402</v>
      </c>
      <c r="F263" s="135">
        <v>719</v>
      </c>
      <c r="G263" s="135">
        <v>838</v>
      </c>
      <c r="H263" s="135">
        <v>839</v>
      </c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 t="s">
        <v>83</v>
      </c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7"/>
      <c r="D267" s="12">
        <f>D230+D238+D246+D254+D262</f>
        <v>1638.212</v>
      </c>
      <c r="E267" s="12">
        <f>E230+E238+E246+E254+E262</f>
        <v>1495.266</v>
      </c>
      <c r="F267" s="12">
        <f>F230+F238+F246+F254+F262</f>
        <v>1585.55</v>
      </c>
      <c r="G267" s="12">
        <f>G230+G238+G246+G254+G262</f>
        <v>1666.836</v>
      </c>
      <c r="H267" s="12">
        <f>H230+H238+H246+H254+H262</f>
        <v>1634.188</v>
      </c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4"/>
      <c r="B269" s="4"/>
      <c r="C269" s="4"/>
      <c r="D269" s="4"/>
      <c r="E269" s="128" t="s">
        <v>392</v>
      </c>
      <c r="F269" s="4"/>
      <c r="G269" s="4"/>
      <c r="H269" s="4"/>
      <c r="I269" s="4"/>
    </row>
    <row r="270" spans="1:9" ht="23.25">
      <c r="A270" s="5"/>
      <c r="B270" s="18" t="s">
        <v>84</v>
      </c>
      <c r="C270" s="5"/>
      <c r="D270" s="5"/>
      <c r="E270" s="5"/>
      <c r="F270" s="5"/>
      <c r="G270" s="5"/>
      <c r="H270" s="5"/>
      <c r="I270" s="5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 t="s">
        <v>74</v>
      </c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 t="s">
        <v>85</v>
      </c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2" t="s">
        <v>86</v>
      </c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5"/>
      <c r="C278" s="7">
        <v>2001</v>
      </c>
      <c r="D278" s="7">
        <f>C278+1</f>
        <v>2002</v>
      </c>
      <c r="E278" s="7">
        <f>D278+1</f>
        <v>2003</v>
      </c>
      <c r="F278" s="7">
        <f>E278+1</f>
        <v>2004</v>
      </c>
      <c r="G278" s="7">
        <f>F278+1</f>
        <v>2005</v>
      </c>
      <c r="H278" s="7">
        <f>G278+1</f>
        <v>2006</v>
      </c>
      <c r="I278" s="1"/>
    </row>
    <row r="279" spans="1:9" ht="12.75">
      <c r="A279" s="1"/>
      <c r="B279" s="5"/>
      <c r="C279" s="5"/>
      <c r="D279" s="5"/>
      <c r="E279" s="5"/>
      <c r="F279" s="5"/>
      <c r="G279" s="5"/>
      <c r="H279" s="5"/>
      <c r="I279" s="1"/>
    </row>
    <row r="280" spans="1:9" ht="12.75">
      <c r="A280" s="1"/>
      <c r="B280" s="7" t="s">
        <v>87</v>
      </c>
      <c r="C280" s="135">
        <v>130845</v>
      </c>
      <c r="D280" s="135">
        <v>126684</v>
      </c>
      <c r="E280" s="135">
        <v>122655</v>
      </c>
      <c r="F280" s="135">
        <v>118755</v>
      </c>
      <c r="G280" s="135">
        <v>114979</v>
      </c>
      <c r="H280" s="135">
        <v>111323</v>
      </c>
      <c r="I280" s="1"/>
    </row>
    <row r="281" spans="1:9" ht="12.75">
      <c r="A281" s="1"/>
      <c r="B281" s="7" t="s">
        <v>88</v>
      </c>
      <c r="C281" s="135">
        <v>686.2</v>
      </c>
      <c r="D281" s="135">
        <v>664.4</v>
      </c>
      <c r="E281" s="135">
        <v>643.3</v>
      </c>
      <c r="F281" s="135">
        <v>622.8</v>
      </c>
      <c r="G281" s="135">
        <v>603</v>
      </c>
      <c r="H281" s="135">
        <v>583.9</v>
      </c>
      <c r="I281" s="5"/>
    </row>
    <row r="282" spans="1:9" ht="12.75">
      <c r="A282" s="1"/>
      <c r="B282" s="7" t="s">
        <v>16</v>
      </c>
      <c r="C282" s="135">
        <v>430</v>
      </c>
      <c r="D282" s="135">
        <v>430</v>
      </c>
      <c r="E282" s="135">
        <v>430</v>
      </c>
      <c r="F282" s="135">
        <v>430</v>
      </c>
      <c r="G282" s="135">
        <v>430</v>
      </c>
      <c r="H282" s="135">
        <v>430</v>
      </c>
      <c r="I282" s="5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5"/>
    </row>
    <row r="284" spans="1:9" ht="12.75">
      <c r="A284" s="1"/>
      <c r="B284" s="2" t="s">
        <v>89</v>
      </c>
      <c r="C284" s="1"/>
      <c r="D284" s="1"/>
      <c r="E284" s="1"/>
      <c r="F284" s="1"/>
      <c r="G284" s="1"/>
      <c r="H284" s="1"/>
      <c r="I284" s="5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5"/>
    </row>
    <row r="286" spans="1:9" ht="12.75">
      <c r="A286" s="1"/>
      <c r="B286" s="5"/>
      <c r="C286" s="7">
        <v>2001</v>
      </c>
      <c r="D286" s="7">
        <f>C286+1</f>
        <v>2002</v>
      </c>
      <c r="E286" s="7">
        <f>D286+1</f>
        <v>2003</v>
      </c>
      <c r="F286" s="7">
        <f>E286+1</f>
        <v>2004</v>
      </c>
      <c r="G286" s="7">
        <f>F286+1</f>
        <v>2005</v>
      </c>
      <c r="H286" s="7">
        <f>G286+1</f>
        <v>2006</v>
      </c>
      <c r="I286" s="1"/>
    </row>
    <row r="287" spans="1:9" ht="12.75">
      <c r="A287" s="1"/>
      <c r="B287" s="5"/>
      <c r="C287" s="5"/>
      <c r="D287" s="5"/>
      <c r="E287" s="5"/>
      <c r="F287" s="5"/>
      <c r="G287" s="5"/>
      <c r="H287" s="5"/>
      <c r="I287" s="1"/>
    </row>
    <row r="288" spans="1:9" ht="12.75">
      <c r="A288" s="1"/>
      <c r="B288" s="7" t="s">
        <v>90</v>
      </c>
      <c r="C288" s="135">
        <v>120845</v>
      </c>
      <c r="D288" s="135">
        <v>106902</v>
      </c>
      <c r="E288" s="135">
        <v>93304</v>
      </c>
      <c r="F288" s="135">
        <v>80044</v>
      </c>
      <c r="G288" s="135">
        <v>67112</v>
      </c>
      <c r="H288" s="135">
        <v>54500</v>
      </c>
      <c r="I288" s="1"/>
    </row>
    <row r="289" spans="1:9" ht="12.75">
      <c r="A289" s="1"/>
      <c r="B289" s="7" t="s">
        <v>91</v>
      </c>
      <c r="C289" s="135">
        <v>660.4</v>
      </c>
      <c r="D289" s="135">
        <v>587.6</v>
      </c>
      <c r="E289" s="135">
        <v>516.5</v>
      </c>
      <c r="F289" s="135">
        <v>447.2</v>
      </c>
      <c r="G289" s="135">
        <v>379.7</v>
      </c>
      <c r="H289" s="135">
        <v>313.8</v>
      </c>
      <c r="I289" s="1"/>
    </row>
    <row r="290" spans="1:9" ht="12.75">
      <c r="A290" s="1"/>
      <c r="B290" s="7" t="s">
        <v>16</v>
      </c>
      <c r="C290" s="135">
        <v>430</v>
      </c>
      <c r="D290" s="135">
        <v>430</v>
      </c>
      <c r="E290" s="135">
        <v>430</v>
      </c>
      <c r="F290" s="135">
        <v>430</v>
      </c>
      <c r="G290" s="135">
        <v>430</v>
      </c>
      <c r="H290" s="135">
        <v>430</v>
      </c>
      <c r="I290" s="1"/>
    </row>
    <row r="291" spans="1:9" ht="12.7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5"/>
      <c r="B292" s="2" t="s">
        <v>92</v>
      </c>
      <c r="C292" s="5"/>
      <c r="D292" s="5"/>
      <c r="E292" s="5"/>
      <c r="F292" s="5"/>
      <c r="G292" s="5"/>
      <c r="H292" s="5"/>
      <c r="I292" s="5"/>
    </row>
    <row r="293" spans="1:9" ht="12.75">
      <c r="A293" s="5"/>
      <c r="B293" s="25" t="s">
        <v>93</v>
      </c>
      <c r="C293" s="5"/>
      <c r="D293" s="5"/>
      <c r="E293" s="5"/>
      <c r="F293" s="5"/>
      <c r="G293" s="5"/>
      <c r="H293" s="5"/>
      <c r="I293" s="5"/>
    </row>
    <row r="294" spans="1:9" ht="12.7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1"/>
      <c r="B295" s="1"/>
      <c r="C295" s="7">
        <v>2001</v>
      </c>
      <c r="D295" s="7">
        <f>C295+1</f>
        <v>2002</v>
      </c>
      <c r="E295" s="7">
        <f>D295+1</f>
        <v>2003</v>
      </c>
      <c r="F295" s="7">
        <f>E295+1</f>
        <v>2004</v>
      </c>
      <c r="G295" s="7">
        <f>F295+1</f>
        <v>2005</v>
      </c>
      <c r="H295" s="7">
        <f>G295+1</f>
        <v>2006</v>
      </c>
      <c r="I295" s="1"/>
    </row>
    <row r="296" spans="1:9" ht="12.75">
      <c r="A296" s="1"/>
      <c r="B296" s="7" t="s">
        <v>94</v>
      </c>
      <c r="C296" s="135">
        <v>25.800000000000068</v>
      </c>
      <c r="D296" s="135">
        <v>76.8</v>
      </c>
      <c r="E296" s="135">
        <v>126.8</v>
      </c>
      <c r="F296" s="135">
        <v>175.6</v>
      </c>
      <c r="G296" s="135">
        <v>223.3</v>
      </c>
      <c r="H296" s="135">
        <v>270.1</v>
      </c>
      <c r="I296" s="1"/>
    </row>
    <row r="297" spans="1:9" ht="12.75">
      <c r="A297" s="1"/>
      <c r="B297" s="5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5"/>
      <c r="C298" s="5"/>
      <c r="D298" s="5"/>
      <c r="E298" s="5"/>
      <c r="F298" s="5"/>
      <c r="G298" s="5"/>
      <c r="H298" s="5"/>
      <c r="I298" s="1"/>
    </row>
    <row r="299" spans="1:9" ht="12.7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26"/>
      <c r="B301" s="26"/>
      <c r="C301" s="26"/>
      <c r="D301" s="26"/>
      <c r="E301" s="131" t="s">
        <v>393</v>
      </c>
      <c r="F301" s="26"/>
      <c r="G301" s="26"/>
      <c r="H301" s="26"/>
      <c r="I301" s="26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23.25">
      <c r="A303" s="5"/>
      <c r="B303" s="18" t="s">
        <v>95</v>
      </c>
      <c r="C303" s="5"/>
      <c r="D303" s="5"/>
      <c r="E303" s="5"/>
      <c r="F303" s="5"/>
      <c r="G303" s="5"/>
      <c r="H303" s="5"/>
      <c r="I303" s="5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 t="s">
        <v>74</v>
      </c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 t="s">
        <v>85</v>
      </c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2" t="s">
        <v>96</v>
      </c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5"/>
      <c r="C311" s="7">
        <v>2001</v>
      </c>
      <c r="D311" s="7">
        <f>C311+1</f>
        <v>2002</v>
      </c>
      <c r="E311" s="7">
        <f>D311+1</f>
        <v>2003</v>
      </c>
      <c r="F311" s="7">
        <f>E311+1</f>
        <v>2004</v>
      </c>
      <c r="G311" s="7">
        <f>F311+1</f>
        <v>2005</v>
      </c>
      <c r="H311" s="7">
        <f>G311+1</f>
        <v>2006</v>
      </c>
      <c r="I311" s="1"/>
    </row>
    <row r="312" spans="1:9" ht="12.75">
      <c r="A312" s="1"/>
      <c r="B312" s="5"/>
      <c r="C312" s="5"/>
      <c r="D312" s="5"/>
      <c r="E312" s="5"/>
      <c r="F312" s="5"/>
      <c r="G312" s="5"/>
      <c r="H312" s="5"/>
      <c r="I312" s="1"/>
    </row>
    <row r="313" spans="1:9" ht="12.75">
      <c r="A313" s="1"/>
      <c r="B313" s="7" t="s">
        <v>78</v>
      </c>
      <c r="C313" s="135">
        <v>40400</v>
      </c>
      <c r="D313" s="135">
        <v>37992</v>
      </c>
      <c r="E313" s="135">
        <v>35728</v>
      </c>
      <c r="F313" s="135">
        <v>33599</v>
      </c>
      <c r="G313" s="135">
        <v>31596</v>
      </c>
      <c r="H313" s="135">
        <v>29713</v>
      </c>
      <c r="I313" s="1"/>
    </row>
    <row r="314" spans="1:9" ht="12.75">
      <c r="A314" s="1"/>
      <c r="B314" s="7" t="s">
        <v>13</v>
      </c>
      <c r="C314" s="135">
        <v>225.1</v>
      </c>
      <c r="D314" s="135">
        <v>211.7</v>
      </c>
      <c r="E314" s="135">
        <v>199</v>
      </c>
      <c r="F314" s="135">
        <v>187.2</v>
      </c>
      <c r="G314" s="135">
        <v>176</v>
      </c>
      <c r="H314" s="135">
        <v>165.5</v>
      </c>
      <c r="I314" s="5"/>
    </row>
    <row r="315" spans="1:9" ht="12.75">
      <c r="A315" s="1"/>
      <c r="B315" s="7" t="s">
        <v>16</v>
      </c>
      <c r="C315" s="7">
        <v>450</v>
      </c>
      <c r="D315" s="7">
        <v>450</v>
      </c>
      <c r="E315" s="7">
        <v>450</v>
      </c>
      <c r="F315" s="7">
        <v>450</v>
      </c>
      <c r="G315" s="7">
        <v>450</v>
      </c>
      <c r="H315" s="7">
        <v>450</v>
      </c>
      <c r="I315" s="5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5"/>
    </row>
    <row r="317" spans="1:9" ht="12.7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5"/>
      <c r="B318" s="1" t="s">
        <v>97</v>
      </c>
      <c r="C318" s="5"/>
      <c r="D318" s="5"/>
      <c r="E318" s="5"/>
      <c r="F318" s="5"/>
      <c r="G318" s="5"/>
      <c r="H318" s="5"/>
      <c r="I318" s="5"/>
    </row>
    <row r="319" spans="1:9" ht="12.75">
      <c r="A319" s="5"/>
      <c r="B319" s="1" t="s">
        <v>98</v>
      </c>
      <c r="C319" s="5"/>
      <c r="D319" s="5"/>
      <c r="E319" s="5"/>
      <c r="F319" s="5"/>
      <c r="G319" s="5"/>
      <c r="H319" s="5"/>
      <c r="I319" s="5"/>
    </row>
    <row r="320" spans="1:9" ht="12.75">
      <c r="A320" s="5"/>
      <c r="B320" s="1"/>
      <c r="C320" s="5"/>
      <c r="D320" s="5"/>
      <c r="E320" s="5"/>
      <c r="F320" s="5"/>
      <c r="G320" s="5"/>
      <c r="H320" s="5"/>
      <c r="I320" s="5"/>
    </row>
    <row r="321" spans="1:9" ht="12.75">
      <c r="A321" s="4"/>
      <c r="B321" s="4"/>
      <c r="C321" s="4"/>
      <c r="D321" s="4"/>
      <c r="E321" s="128" t="s">
        <v>394</v>
      </c>
      <c r="F321" s="4"/>
      <c r="G321" s="4"/>
      <c r="H321" s="4"/>
      <c r="I321" s="4"/>
    </row>
    <row r="322" spans="1:9" s="5" customFormat="1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0.25">
      <c r="A323" s="1"/>
      <c r="B323" s="6" t="s">
        <v>99</v>
      </c>
      <c r="C323" s="1"/>
      <c r="D323" s="1"/>
      <c r="E323" s="1"/>
      <c r="F323" s="1"/>
      <c r="G323" s="1"/>
      <c r="H323" s="1"/>
      <c r="I323" s="1"/>
    </row>
    <row r="324" spans="1:9" ht="20.25">
      <c r="A324" s="1"/>
      <c r="B324" s="6" t="s">
        <v>100</v>
      </c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2" t="s">
        <v>101</v>
      </c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2" t="s">
        <v>102</v>
      </c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7">
        <v>1996</v>
      </c>
      <c r="D330" s="7">
        <v>1997</v>
      </c>
      <c r="E330" s="7">
        <v>1998</v>
      </c>
      <c r="F330" s="7">
        <v>1999</v>
      </c>
      <c r="G330" s="7">
        <v>2000</v>
      </c>
      <c r="H330" s="1"/>
      <c r="I330" s="1"/>
    </row>
    <row r="331" spans="1:9" ht="12.75">
      <c r="A331" s="1"/>
      <c r="B331" s="1"/>
      <c r="C331" s="27">
        <v>0.53</v>
      </c>
      <c r="D331" s="27">
        <v>0.54</v>
      </c>
      <c r="E331" s="27">
        <v>0.54</v>
      </c>
      <c r="F331" s="27">
        <v>0.54</v>
      </c>
      <c r="G331" s="27">
        <v>0.55</v>
      </c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2" t="s">
        <v>103</v>
      </c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7">
        <v>1996</v>
      </c>
      <c r="D336" s="7">
        <v>1997</v>
      </c>
      <c r="E336" s="7">
        <v>1998</v>
      </c>
      <c r="F336" s="7">
        <v>1999</v>
      </c>
      <c r="G336" s="7">
        <v>2000</v>
      </c>
      <c r="H336" s="1"/>
      <c r="I336" s="1"/>
    </row>
    <row r="337" spans="1:9" ht="12.75">
      <c r="A337" s="1"/>
      <c r="B337" s="1"/>
      <c r="C337" s="27">
        <v>0.63</v>
      </c>
      <c r="D337" s="27">
        <v>0.64</v>
      </c>
      <c r="E337" s="27">
        <v>0.65</v>
      </c>
      <c r="F337" s="27">
        <v>0.65</v>
      </c>
      <c r="G337" s="27">
        <v>0.65</v>
      </c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 t="s">
        <v>104</v>
      </c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 t="s">
        <v>105</v>
      </c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 t="s">
        <v>106</v>
      </c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 t="s">
        <v>107</v>
      </c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 t="s">
        <v>108</v>
      </c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 t="s">
        <v>109</v>
      </c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 t="s">
        <v>110</v>
      </c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 t="s">
        <v>111</v>
      </c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 t="s">
        <v>112</v>
      </c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 t="s">
        <v>113</v>
      </c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 t="s">
        <v>114</v>
      </c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6"/>
      <c r="B355" s="16"/>
      <c r="C355" s="16"/>
      <c r="D355" s="16"/>
      <c r="E355" s="129" t="s">
        <v>395</v>
      </c>
      <c r="F355" s="16"/>
      <c r="G355" s="16"/>
      <c r="H355" s="16"/>
      <c r="I355" s="16"/>
    </row>
    <row r="356" spans="1:9" ht="23.25">
      <c r="A356" s="5"/>
      <c r="B356" s="18" t="s">
        <v>2</v>
      </c>
      <c r="C356" s="5"/>
      <c r="D356" s="5"/>
      <c r="E356" s="5"/>
      <c r="F356" s="5"/>
      <c r="G356" s="5"/>
      <c r="H356" s="5"/>
      <c r="I356" s="5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 t="s">
        <v>115</v>
      </c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3" t="s">
        <v>116</v>
      </c>
      <c r="C360" s="1" t="s">
        <v>117</v>
      </c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 t="s">
        <v>118</v>
      </c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 t="s">
        <v>119</v>
      </c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 t="s">
        <v>120</v>
      </c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 t="s">
        <v>121</v>
      </c>
      <c r="D364" s="1"/>
      <c r="E364" s="1"/>
      <c r="F364" s="1"/>
      <c r="G364" s="1"/>
      <c r="H364" s="1"/>
      <c r="I364" s="1"/>
    </row>
    <row r="365" spans="1:9" ht="12.75">
      <c r="A365" s="1"/>
      <c r="B365" s="3"/>
      <c r="C365" s="1" t="s">
        <v>122</v>
      </c>
      <c r="D365" s="1"/>
      <c r="E365" s="1"/>
      <c r="F365" s="1"/>
      <c r="G365" s="1"/>
      <c r="H365" s="1"/>
      <c r="I365" s="1"/>
    </row>
    <row r="366" spans="1:9" ht="12.75">
      <c r="A366" s="1"/>
      <c r="B366" s="3" t="s">
        <v>123</v>
      </c>
      <c r="C366" s="1" t="s">
        <v>124</v>
      </c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 t="s">
        <v>125</v>
      </c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 t="s">
        <v>126</v>
      </c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 t="s">
        <v>127</v>
      </c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 t="s">
        <v>128</v>
      </c>
      <c r="D370" s="1"/>
      <c r="E370" s="1"/>
      <c r="F370" s="1"/>
      <c r="G370" s="1"/>
      <c r="H370" s="1"/>
      <c r="I370" s="1"/>
    </row>
    <row r="371" spans="1:9" ht="12.75">
      <c r="A371" s="1"/>
      <c r="B371" s="3" t="s">
        <v>17</v>
      </c>
      <c r="C371" s="1" t="s">
        <v>129</v>
      </c>
      <c r="D371" s="1"/>
      <c r="E371" s="1"/>
      <c r="F371" s="1"/>
      <c r="G371" s="1"/>
      <c r="H371" s="1"/>
      <c r="I371" s="1"/>
    </row>
    <row r="372" spans="1:9" ht="12.75">
      <c r="A372" s="1"/>
      <c r="B372" s="3" t="s">
        <v>36</v>
      </c>
      <c r="C372" s="1" t="s">
        <v>130</v>
      </c>
      <c r="D372" s="1"/>
      <c r="E372" s="1"/>
      <c r="F372" s="1"/>
      <c r="G372" s="1"/>
      <c r="H372" s="1"/>
      <c r="I372" s="1"/>
    </row>
    <row r="373" spans="1:9" ht="12.75">
      <c r="A373" s="1"/>
      <c r="B373" s="3" t="s">
        <v>131</v>
      </c>
      <c r="C373" s="1" t="s">
        <v>132</v>
      </c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 t="s">
        <v>133</v>
      </c>
      <c r="D374" s="1"/>
      <c r="E374" s="1"/>
      <c r="F374" s="1"/>
      <c r="G374" s="1"/>
      <c r="H374" s="1"/>
      <c r="I374" s="1"/>
    </row>
    <row r="375" spans="1:9" ht="12.75">
      <c r="A375" s="1"/>
      <c r="B375" s="3"/>
      <c r="C375" s="1" t="s">
        <v>134</v>
      </c>
      <c r="D375" s="1"/>
      <c r="E375" s="1"/>
      <c r="F375" s="1"/>
      <c r="G375" s="1"/>
      <c r="H375" s="1"/>
      <c r="I375" s="1"/>
    </row>
    <row r="376" spans="1:9" ht="12.75">
      <c r="A376" s="1"/>
      <c r="B376" s="3" t="s">
        <v>135</v>
      </c>
      <c r="C376" s="1" t="s">
        <v>136</v>
      </c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 t="s">
        <v>137</v>
      </c>
      <c r="D377" s="1"/>
      <c r="E377" s="1"/>
      <c r="F377" s="1"/>
      <c r="G377" s="1"/>
      <c r="H377" s="1"/>
      <c r="I377" s="1"/>
    </row>
    <row r="378" spans="1:9" ht="13.5" thickBot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3.5" thickBot="1">
      <c r="A379" s="1"/>
      <c r="B379" s="1"/>
      <c r="C379" s="28" t="s">
        <v>138</v>
      </c>
      <c r="D379" s="31" t="s">
        <v>17</v>
      </c>
      <c r="E379" s="32" t="s">
        <v>36</v>
      </c>
      <c r="F379" s="136" t="s">
        <v>116</v>
      </c>
      <c r="G379" s="31" t="s">
        <v>131</v>
      </c>
      <c r="H379" s="32" t="s">
        <v>135</v>
      </c>
      <c r="I379" s="1"/>
    </row>
    <row r="380" spans="1:9" ht="12.75">
      <c r="A380" s="1"/>
      <c r="B380" s="1"/>
      <c r="C380" s="36">
        <v>1993</v>
      </c>
      <c r="D380" s="135">
        <v>5379</v>
      </c>
      <c r="E380" s="148">
        <v>1</v>
      </c>
      <c r="F380" s="135">
        <v>2367</v>
      </c>
      <c r="G380" s="150">
        <v>44.00446179587284</v>
      </c>
      <c r="H380" s="150">
        <v>100</v>
      </c>
      <c r="I380" s="1"/>
    </row>
    <row r="381" spans="1:9" ht="12.75">
      <c r="A381" s="1"/>
      <c r="B381" s="1"/>
      <c r="C381" s="42">
        <f aca="true" t="shared" si="9" ref="C381:C387">C380+1</f>
        <v>1994</v>
      </c>
      <c r="D381" s="135">
        <v>6294</v>
      </c>
      <c r="E381" s="148">
        <v>1.135</v>
      </c>
      <c r="F381" s="135">
        <v>2852</v>
      </c>
      <c r="G381" s="150">
        <v>45.31299650460756</v>
      </c>
      <c r="H381" s="150">
        <v>106.15865358666987</v>
      </c>
      <c r="I381" s="1"/>
    </row>
    <row r="382" spans="1:9" ht="12.75">
      <c r="A382" s="1"/>
      <c r="B382" s="1"/>
      <c r="C382" s="42">
        <f t="shared" si="9"/>
        <v>1995</v>
      </c>
      <c r="D382" s="135">
        <v>7195</v>
      </c>
      <c r="E382" s="148">
        <v>1.099</v>
      </c>
      <c r="F382" s="135">
        <v>3102</v>
      </c>
      <c r="G382" s="150">
        <v>43.11327310632384</v>
      </c>
      <c r="H382" s="150">
        <v>105.06304450745414</v>
      </c>
      <c r="I382" s="1"/>
    </row>
    <row r="383" spans="1:9" ht="12.75">
      <c r="A383" s="1"/>
      <c r="B383" s="1"/>
      <c r="C383" s="42">
        <f t="shared" si="9"/>
        <v>1996</v>
      </c>
      <c r="D383" s="135">
        <v>8154</v>
      </c>
      <c r="E383" s="148">
        <v>1.058</v>
      </c>
      <c r="F383" s="135">
        <v>3479</v>
      </c>
      <c r="G383" s="150">
        <v>42.66617610988472</v>
      </c>
      <c r="H383" s="150">
        <v>111.37223860739672</v>
      </c>
      <c r="I383" s="1"/>
    </row>
    <row r="384" spans="1:9" ht="12.75">
      <c r="A384" s="1"/>
      <c r="B384" s="1"/>
      <c r="C384" s="42">
        <f t="shared" si="9"/>
        <v>1997</v>
      </c>
      <c r="D384" s="135">
        <v>9226</v>
      </c>
      <c r="E384" s="148">
        <v>1.061</v>
      </c>
      <c r="F384" s="135">
        <v>3846</v>
      </c>
      <c r="G384" s="150">
        <v>41.68653804465641</v>
      </c>
      <c r="H384" s="150">
        <v>116.04232360205336</v>
      </c>
      <c r="I384" s="1"/>
    </row>
    <row r="385" spans="1:9" ht="12.75">
      <c r="A385" s="1"/>
      <c r="B385" s="1"/>
      <c r="C385" s="42">
        <f t="shared" si="9"/>
        <v>1998</v>
      </c>
      <c r="D385" s="135">
        <v>10003</v>
      </c>
      <c r="E385" s="148">
        <v>1.067</v>
      </c>
      <c r="F385" s="135">
        <v>4181</v>
      </c>
      <c r="G385" s="150">
        <v>41.79746076177147</v>
      </c>
      <c r="H385" s="150">
        <v>118.22869193572626</v>
      </c>
      <c r="I385" s="1"/>
    </row>
    <row r="386" spans="1:9" ht="12.75">
      <c r="A386" s="1"/>
      <c r="B386" s="1"/>
      <c r="C386" s="42">
        <f t="shared" si="9"/>
        <v>1999</v>
      </c>
      <c r="D386" s="135">
        <v>10728</v>
      </c>
      <c r="E386" s="148">
        <v>1.106</v>
      </c>
      <c r="F386" s="135">
        <v>4550</v>
      </c>
      <c r="G386" s="150">
        <v>42.412378821774794</v>
      </c>
      <c r="H386" s="150">
        <v>116.33194432653758</v>
      </c>
      <c r="I386" s="1"/>
    </row>
    <row r="387" spans="1:9" ht="13.5" thickBot="1">
      <c r="A387" s="1"/>
      <c r="B387" s="1"/>
      <c r="C387" s="47">
        <f t="shared" si="9"/>
        <v>2000</v>
      </c>
      <c r="D387" s="135">
        <v>11430</v>
      </c>
      <c r="E387" s="148">
        <v>1.12</v>
      </c>
      <c r="F387" s="135">
        <v>5037</v>
      </c>
      <c r="G387" s="150">
        <v>44.06824146981627</v>
      </c>
      <c r="H387" s="150">
        <v>114.98508704332217</v>
      </c>
      <c r="I387" s="1"/>
    </row>
    <row r="388" spans="1:9" ht="13.5" thickBot="1">
      <c r="A388" s="1"/>
      <c r="B388" s="5"/>
      <c r="C388" s="1"/>
      <c r="D388" s="1"/>
      <c r="E388" s="1"/>
      <c r="F388" s="1"/>
      <c r="G388" s="151"/>
      <c r="H388" s="151"/>
      <c r="I388" s="1"/>
    </row>
    <row r="389" spans="1:9" ht="13.5" thickBot="1">
      <c r="A389" s="1"/>
      <c r="B389" s="5"/>
      <c r="C389" s="28" t="s">
        <v>138</v>
      </c>
      <c r="D389" s="31" t="s">
        <v>17</v>
      </c>
      <c r="E389" s="32" t="s">
        <v>36</v>
      </c>
      <c r="F389" s="136" t="s">
        <v>123</v>
      </c>
      <c r="G389" s="152" t="s">
        <v>131</v>
      </c>
      <c r="H389" s="153" t="s">
        <v>135</v>
      </c>
      <c r="I389" s="1"/>
    </row>
    <row r="390" spans="1:9" ht="12.75">
      <c r="A390" s="1"/>
      <c r="B390" s="1"/>
      <c r="C390" s="36">
        <v>1993</v>
      </c>
      <c r="D390" s="135">
        <v>5379</v>
      </c>
      <c r="E390" s="148">
        <v>1</v>
      </c>
      <c r="F390" s="135">
        <v>2532</v>
      </c>
      <c r="G390" s="150">
        <v>47.071946458449524</v>
      </c>
      <c r="H390" s="150">
        <v>100</v>
      </c>
      <c r="I390" s="1"/>
    </row>
    <row r="391" spans="1:9" ht="12.75">
      <c r="A391" s="1"/>
      <c r="B391" s="1"/>
      <c r="C391" s="42">
        <f aca="true" t="shared" si="10" ref="C391:C397">C390+1</f>
        <v>1994</v>
      </c>
      <c r="D391" s="135">
        <v>6294</v>
      </c>
      <c r="E391" s="148">
        <v>1.135</v>
      </c>
      <c r="F391" s="135">
        <v>3049</v>
      </c>
      <c r="G391" s="150">
        <v>48.44296155068319</v>
      </c>
      <c r="H391" s="150">
        <v>106.09571928652456</v>
      </c>
      <c r="I391" s="1"/>
    </row>
    <row r="392" spans="1:9" ht="12.75">
      <c r="A392" s="1"/>
      <c r="B392" s="1"/>
      <c r="C392" s="42">
        <f t="shared" si="10"/>
        <v>1995</v>
      </c>
      <c r="D392" s="135">
        <v>7195</v>
      </c>
      <c r="E392" s="148">
        <v>1.099</v>
      </c>
      <c r="F392" s="135">
        <v>3320</v>
      </c>
      <c r="G392" s="150">
        <v>46.14315496872828</v>
      </c>
      <c r="H392" s="150">
        <v>105.11890502778593</v>
      </c>
      <c r="I392" s="1"/>
    </row>
    <row r="393" spans="1:9" ht="12.75">
      <c r="A393" s="1"/>
      <c r="B393" s="1"/>
      <c r="C393" s="42">
        <f t="shared" si="10"/>
        <v>1996</v>
      </c>
      <c r="D393" s="135">
        <v>8154</v>
      </c>
      <c r="E393" s="148">
        <v>1.058</v>
      </c>
      <c r="F393" s="135">
        <v>3727</v>
      </c>
      <c r="G393" s="150">
        <v>45.707628157959284</v>
      </c>
      <c r="H393" s="150">
        <v>111.53636067100865</v>
      </c>
      <c r="I393" s="1"/>
    </row>
    <row r="394" spans="1:9" ht="12.75">
      <c r="A394" s="1"/>
      <c r="B394" s="1"/>
      <c r="C394" s="42">
        <f t="shared" si="10"/>
        <v>1997</v>
      </c>
      <c r="D394" s="135">
        <v>9226</v>
      </c>
      <c r="E394" s="148">
        <v>1.061</v>
      </c>
      <c r="F394" s="135">
        <v>4124</v>
      </c>
      <c r="G394" s="150">
        <v>44.69976154346412</v>
      </c>
      <c r="H394" s="150">
        <v>116.32159529936035</v>
      </c>
      <c r="I394" s="1"/>
    </row>
    <row r="395" spans="1:9" ht="12.75">
      <c r="A395" s="1"/>
      <c r="B395" s="1"/>
      <c r="C395" s="42">
        <f t="shared" si="10"/>
        <v>1998</v>
      </c>
      <c r="D395" s="135">
        <v>10003</v>
      </c>
      <c r="E395" s="148">
        <v>1.067</v>
      </c>
      <c r="F395" s="135">
        <v>4490</v>
      </c>
      <c r="G395" s="150">
        <v>44.88653403978806</v>
      </c>
      <c r="H395" s="150">
        <v>118.692592176304</v>
      </c>
      <c r="I395" s="1"/>
    </row>
    <row r="396" spans="1:9" ht="12.75">
      <c r="A396" s="1"/>
      <c r="B396" s="1"/>
      <c r="C396" s="42">
        <f t="shared" si="10"/>
        <v>1999</v>
      </c>
      <c r="D396" s="135">
        <v>10728</v>
      </c>
      <c r="E396" s="148">
        <v>1.106</v>
      </c>
      <c r="F396" s="135">
        <v>4878</v>
      </c>
      <c r="G396" s="150">
        <v>45.469798657718115</v>
      </c>
      <c r="H396" s="150">
        <v>116.5907088357916</v>
      </c>
      <c r="I396" s="1"/>
    </row>
    <row r="397" spans="1:9" ht="13.5" thickBot="1">
      <c r="A397" s="1"/>
      <c r="B397" s="1"/>
      <c r="C397" s="47">
        <f t="shared" si="10"/>
        <v>2000</v>
      </c>
      <c r="D397" s="135">
        <v>11430</v>
      </c>
      <c r="E397" s="148">
        <v>1.12</v>
      </c>
      <c r="F397" s="135">
        <v>5382</v>
      </c>
      <c r="G397" s="150">
        <v>47.08661417322835</v>
      </c>
      <c r="H397" s="150">
        <v>114.85444762092014</v>
      </c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4"/>
      <c r="B401" s="4"/>
      <c r="C401" s="4"/>
      <c r="D401" s="4"/>
      <c r="E401" s="128" t="s">
        <v>396</v>
      </c>
      <c r="F401" s="4"/>
      <c r="G401" s="4"/>
      <c r="H401" s="4"/>
      <c r="I401" s="4"/>
    </row>
    <row r="402" spans="1:9" ht="23.25">
      <c r="A402" s="5"/>
      <c r="B402" s="18" t="s">
        <v>139</v>
      </c>
      <c r="C402" s="5"/>
      <c r="D402" s="5"/>
      <c r="E402" s="5"/>
      <c r="F402" s="5"/>
      <c r="G402" s="5"/>
      <c r="H402" s="5"/>
      <c r="I402" s="5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3.25">
      <c r="A404" s="5"/>
      <c r="B404" s="18" t="s">
        <v>140</v>
      </c>
      <c r="C404" s="5"/>
      <c r="D404" s="5"/>
      <c r="E404" s="5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 t="s">
        <v>141</v>
      </c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 t="s">
        <v>142</v>
      </c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 t="s">
        <v>143</v>
      </c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 t="s">
        <v>144</v>
      </c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 t="s">
        <v>145</v>
      </c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 t="s">
        <v>146</v>
      </c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 t="s">
        <v>147</v>
      </c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 t="s">
        <v>148</v>
      </c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 t="s">
        <v>149</v>
      </c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 t="s">
        <v>150</v>
      </c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 t="s">
        <v>151</v>
      </c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52"/>
      <c r="B424" s="52"/>
      <c r="C424" s="52"/>
      <c r="D424" s="52"/>
      <c r="E424" s="132" t="s">
        <v>397</v>
      </c>
      <c r="F424" s="52"/>
      <c r="G424" s="52"/>
      <c r="H424" s="52"/>
      <c r="I424" s="52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3.25">
      <c r="A426" s="5"/>
      <c r="B426" s="18" t="s">
        <v>152</v>
      </c>
      <c r="C426" s="5"/>
      <c r="D426" s="5"/>
      <c r="E426" s="5"/>
      <c r="F426" s="5"/>
      <c r="G426" s="5"/>
      <c r="H426" s="5"/>
      <c r="I426" s="5"/>
    </row>
    <row r="427" spans="1:9" ht="23.25">
      <c r="A427" s="5"/>
      <c r="B427" s="18" t="s">
        <v>153</v>
      </c>
      <c r="C427" s="5"/>
      <c r="D427" s="5"/>
      <c r="E427" s="5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 t="s">
        <v>154</v>
      </c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 t="s">
        <v>155</v>
      </c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 t="s">
        <v>156</v>
      </c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 t="s">
        <v>157</v>
      </c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 t="s">
        <v>158</v>
      </c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 t="s">
        <v>159</v>
      </c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 t="s">
        <v>160</v>
      </c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 t="s">
        <v>161</v>
      </c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 t="s">
        <v>162</v>
      </c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 t="s">
        <v>163</v>
      </c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 t="s">
        <v>164</v>
      </c>
      <c r="C440" s="1"/>
      <c r="D440" s="1"/>
      <c r="E440" s="1"/>
      <c r="F440" s="1"/>
      <c r="G440" s="1"/>
      <c r="H440" s="1"/>
      <c r="I440" s="1"/>
    </row>
    <row r="441" spans="1:9" ht="13.5" thickBot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3.5" thickBot="1">
      <c r="A442" s="1"/>
      <c r="B442" s="5"/>
      <c r="C442" s="28" t="s">
        <v>165</v>
      </c>
      <c r="D442" s="29" t="s">
        <v>166</v>
      </c>
      <c r="E442" s="30" t="s">
        <v>167</v>
      </c>
      <c r="F442" s="28" t="s">
        <v>168</v>
      </c>
      <c r="G442" s="53" t="s">
        <v>169</v>
      </c>
      <c r="H442" s="30" t="s">
        <v>170</v>
      </c>
      <c r="I442" s="1"/>
    </row>
    <row r="443" spans="1:9" ht="12.75">
      <c r="A443" s="1"/>
      <c r="B443" s="5"/>
      <c r="C443" s="33">
        <v>4400</v>
      </c>
      <c r="D443" s="34">
        <v>3839</v>
      </c>
      <c r="E443" s="54">
        <f>0.55*C443</f>
        <v>2420</v>
      </c>
      <c r="F443" s="33">
        <v>3837</v>
      </c>
      <c r="G443" s="34">
        <v>100</v>
      </c>
      <c r="H443" s="54">
        <v>63</v>
      </c>
      <c r="I443" s="1"/>
    </row>
    <row r="444" spans="1:9" ht="12.75">
      <c r="A444" s="1"/>
      <c r="B444" s="5"/>
      <c r="C444" s="39">
        <v>5000</v>
      </c>
      <c r="D444" s="40">
        <v>4341</v>
      </c>
      <c r="E444" s="41">
        <f aca="true" t="shared" si="11" ref="E444:E458">0.55*C444</f>
        <v>2750</v>
      </c>
      <c r="F444" s="39">
        <v>4336</v>
      </c>
      <c r="G444" s="40">
        <v>100</v>
      </c>
      <c r="H444" s="41">
        <v>63</v>
      </c>
      <c r="I444" s="1"/>
    </row>
    <row r="445" spans="1:9" ht="12.75">
      <c r="A445" s="1"/>
      <c r="B445" s="5"/>
      <c r="C445" s="39">
        <f>C444+1000</f>
        <v>6000</v>
      </c>
      <c r="D445" s="40">
        <v>5119</v>
      </c>
      <c r="E445" s="41">
        <f t="shared" si="11"/>
        <v>3300.0000000000005</v>
      </c>
      <c r="F445" s="39">
        <v>5100</v>
      </c>
      <c r="G445" s="40">
        <v>100</v>
      </c>
      <c r="H445" s="41">
        <v>65</v>
      </c>
      <c r="I445" s="1"/>
    </row>
    <row r="446" spans="1:9" ht="12.75">
      <c r="A446" s="1"/>
      <c r="B446" s="5"/>
      <c r="C446" s="39">
        <f aca="true" t="shared" si="12" ref="C446:C454">C445+1000</f>
        <v>7000</v>
      </c>
      <c r="D446" s="40">
        <v>5897</v>
      </c>
      <c r="E446" s="41">
        <f t="shared" si="11"/>
        <v>3850.0000000000005</v>
      </c>
      <c r="F446" s="39">
        <v>5864</v>
      </c>
      <c r="G446" s="40">
        <v>101</v>
      </c>
      <c r="H446" s="41">
        <v>66</v>
      </c>
      <c r="I446" s="1"/>
    </row>
    <row r="447" spans="1:9" ht="12.75">
      <c r="A447" s="1"/>
      <c r="B447" s="5"/>
      <c r="C447" s="39">
        <f t="shared" si="12"/>
        <v>8000</v>
      </c>
      <c r="D447" s="40">
        <v>6638</v>
      </c>
      <c r="E447" s="41">
        <f t="shared" si="11"/>
        <v>4400</v>
      </c>
      <c r="F447" s="39">
        <v>6640</v>
      </c>
      <c r="G447" s="40">
        <v>100</v>
      </c>
      <c r="H447" s="41">
        <v>66</v>
      </c>
      <c r="I447" s="5"/>
    </row>
    <row r="448" spans="1:9" ht="12.75">
      <c r="A448" s="1"/>
      <c r="B448" s="5"/>
      <c r="C448" s="39">
        <f t="shared" si="12"/>
        <v>9000</v>
      </c>
      <c r="D448" s="40">
        <v>6638</v>
      </c>
      <c r="E448" s="41">
        <f t="shared" si="11"/>
        <v>4950</v>
      </c>
      <c r="F448" s="39">
        <v>7404</v>
      </c>
      <c r="G448" s="40">
        <v>90</v>
      </c>
      <c r="H448" s="41">
        <v>67</v>
      </c>
      <c r="I448" s="5"/>
    </row>
    <row r="449" spans="1:9" ht="12.75">
      <c r="A449" s="1"/>
      <c r="B449" s="5"/>
      <c r="C449" s="39">
        <f t="shared" si="12"/>
        <v>10000</v>
      </c>
      <c r="D449" s="40">
        <v>6638</v>
      </c>
      <c r="E449" s="41">
        <f t="shared" si="11"/>
        <v>5500</v>
      </c>
      <c r="F449" s="39">
        <v>8168</v>
      </c>
      <c r="G449" s="40">
        <v>81</v>
      </c>
      <c r="H449" s="41">
        <v>67</v>
      </c>
      <c r="I449" s="5"/>
    </row>
    <row r="450" spans="1:9" ht="12.75">
      <c r="A450" s="1"/>
      <c r="B450" s="5"/>
      <c r="C450" s="39">
        <f t="shared" si="12"/>
        <v>11000</v>
      </c>
      <c r="D450" s="40">
        <v>6638</v>
      </c>
      <c r="E450" s="41">
        <f t="shared" si="11"/>
        <v>6050.000000000001</v>
      </c>
      <c r="F450" s="39">
        <v>8932</v>
      </c>
      <c r="G450" s="40">
        <v>74</v>
      </c>
      <c r="H450" s="41">
        <v>68</v>
      </c>
      <c r="I450" s="5"/>
    </row>
    <row r="451" spans="1:9" ht="12.75">
      <c r="A451" s="1"/>
      <c r="B451" s="5"/>
      <c r="C451" s="39">
        <f t="shared" si="12"/>
        <v>12000</v>
      </c>
      <c r="D451" s="40">
        <v>6638</v>
      </c>
      <c r="E451" s="41">
        <f t="shared" si="11"/>
        <v>6600.000000000001</v>
      </c>
      <c r="F451" s="39">
        <v>9708</v>
      </c>
      <c r="G451" s="40">
        <v>68</v>
      </c>
      <c r="H451" s="41">
        <v>68</v>
      </c>
      <c r="I451" s="5"/>
    </row>
    <row r="452" spans="1:9" ht="12.75">
      <c r="A452" s="1"/>
      <c r="B452" s="5"/>
      <c r="C452" s="39">
        <f t="shared" si="12"/>
        <v>13000</v>
      </c>
      <c r="D452" s="40">
        <v>6638</v>
      </c>
      <c r="E452" s="41">
        <f t="shared" si="11"/>
        <v>7150.000000000001</v>
      </c>
      <c r="F452" s="39">
        <v>10472</v>
      </c>
      <c r="G452" s="40">
        <v>63</v>
      </c>
      <c r="H452" s="41">
        <v>68</v>
      </c>
      <c r="I452" s="5"/>
    </row>
    <row r="453" spans="1:9" ht="12.75">
      <c r="A453" s="1"/>
      <c r="B453" s="5"/>
      <c r="C453" s="39">
        <f t="shared" si="12"/>
        <v>14000</v>
      </c>
      <c r="D453" s="40">
        <v>6638</v>
      </c>
      <c r="E453" s="41">
        <f t="shared" si="11"/>
        <v>7700.000000000001</v>
      </c>
      <c r="F453" s="39">
        <v>11188</v>
      </c>
      <c r="G453" s="40">
        <v>59</v>
      </c>
      <c r="H453" s="41">
        <v>69</v>
      </c>
      <c r="I453" s="5"/>
    </row>
    <row r="454" spans="1:9" ht="12.75">
      <c r="A454" s="1"/>
      <c r="B454" s="5"/>
      <c r="C454" s="39">
        <f t="shared" si="12"/>
        <v>15000</v>
      </c>
      <c r="D454" s="40">
        <v>6638</v>
      </c>
      <c r="E454" s="41">
        <f t="shared" si="11"/>
        <v>8250</v>
      </c>
      <c r="F454" s="39">
        <v>11880</v>
      </c>
      <c r="G454" s="40">
        <v>56</v>
      </c>
      <c r="H454" s="41">
        <v>69</v>
      </c>
      <c r="I454" s="5"/>
    </row>
    <row r="455" spans="1:9" ht="12.75">
      <c r="A455" s="1"/>
      <c r="B455" s="5"/>
      <c r="C455" s="39">
        <v>20000</v>
      </c>
      <c r="D455" s="40">
        <v>6638</v>
      </c>
      <c r="E455" s="41">
        <f t="shared" si="11"/>
        <v>11000</v>
      </c>
      <c r="F455" s="39">
        <v>15340</v>
      </c>
      <c r="G455" s="40">
        <v>43</v>
      </c>
      <c r="H455" s="41">
        <v>72</v>
      </c>
      <c r="I455" s="5"/>
    </row>
    <row r="456" spans="1:9" ht="12.75">
      <c r="A456" s="1"/>
      <c r="B456" s="5"/>
      <c r="C456" s="39">
        <v>25000</v>
      </c>
      <c r="D456" s="40">
        <v>6638</v>
      </c>
      <c r="E456" s="41">
        <f t="shared" si="11"/>
        <v>13750.000000000002</v>
      </c>
      <c r="F456" s="39">
        <v>18610</v>
      </c>
      <c r="G456" s="40">
        <v>36</v>
      </c>
      <c r="H456" s="41">
        <v>74</v>
      </c>
      <c r="I456" s="5"/>
    </row>
    <row r="457" spans="1:9" ht="12.75">
      <c r="A457" s="1"/>
      <c r="B457" s="5"/>
      <c r="C457" s="39">
        <v>30000</v>
      </c>
      <c r="D457" s="40">
        <v>6638</v>
      </c>
      <c r="E457" s="41">
        <f t="shared" si="11"/>
        <v>16500</v>
      </c>
      <c r="F457" s="39">
        <v>21815</v>
      </c>
      <c r="G457" s="40">
        <v>30</v>
      </c>
      <c r="H457" s="41">
        <v>76</v>
      </c>
      <c r="I457" s="5"/>
    </row>
    <row r="458" spans="1:9" ht="13.5" thickBot="1">
      <c r="A458" s="1"/>
      <c r="B458" s="5"/>
      <c r="C458" s="45">
        <v>32000</v>
      </c>
      <c r="D458" s="46">
        <v>6638</v>
      </c>
      <c r="E458" s="55">
        <f t="shared" si="11"/>
        <v>17600</v>
      </c>
      <c r="F458" s="45">
        <v>23039</v>
      </c>
      <c r="G458" s="46">
        <v>29</v>
      </c>
      <c r="H458" s="55">
        <v>76</v>
      </c>
      <c r="I458" s="5"/>
    </row>
    <row r="459" spans="1:9" ht="13.5" thickBot="1">
      <c r="A459" s="1"/>
      <c r="B459" s="1"/>
      <c r="C459" s="1"/>
      <c r="D459" s="1"/>
      <c r="E459" s="1"/>
      <c r="F459" s="1"/>
      <c r="G459" s="1"/>
      <c r="H459" s="5"/>
      <c r="I459" s="5"/>
    </row>
    <row r="460" spans="1:9" ht="13.5" thickBot="1">
      <c r="A460" s="1"/>
      <c r="B460" s="1"/>
      <c r="C460" s="28" t="s">
        <v>165</v>
      </c>
      <c r="D460" s="53" t="s">
        <v>166</v>
      </c>
      <c r="E460" s="56" t="s">
        <v>167</v>
      </c>
      <c r="F460" s="29" t="s">
        <v>171</v>
      </c>
      <c r="G460" s="30" t="s">
        <v>16</v>
      </c>
      <c r="H460" s="5"/>
      <c r="I460" s="5"/>
    </row>
    <row r="461" spans="1:9" ht="12.75">
      <c r="A461" s="1"/>
      <c r="B461" s="1"/>
      <c r="C461" s="33">
        <v>4400</v>
      </c>
      <c r="D461" s="34">
        <f>D443</f>
        <v>3839</v>
      </c>
      <c r="E461" s="54">
        <f>E443</f>
        <v>2420</v>
      </c>
      <c r="F461" s="34">
        <v>87</v>
      </c>
      <c r="G461" s="54">
        <v>55</v>
      </c>
      <c r="H461" s="5"/>
      <c r="I461" s="5"/>
    </row>
    <row r="462" spans="1:9" ht="12.75">
      <c r="A462" s="1"/>
      <c r="B462" s="1"/>
      <c r="C462" s="39">
        <v>5000</v>
      </c>
      <c r="D462" s="40">
        <f aca="true" t="shared" si="13" ref="D462:E476">D444</f>
        <v>4341</v>
      </c>
      <c r="E462" s="41">
        <f t="shared" si="13"/>
        <v>2750</v>
      </c>
      <c r="F462" s="40">
        <v>87</v>
      </c>
      <c r="G462" s="41">
        <v>55</v>
      </c>
      <c r="H462" s="5"/>
      <c r="I462" s="5"/>
    </row>
    <row r="463" spans="1:9" ht="12.75">
      <c r="A463" s="1"/>
      <c r="B463" s="1"/>
      <c r="C463" s="39">
        <f>C462+1000</f>
        <v>6000</v>
      </c>
      <c r="D463" s="40">
        <f t="shared" si="13"/>
        <v>5119</v>
      </c>
      <c r="E463" s="41">
        <f t="shared" si="13"/>
        <v>3300.0000000000005</v>
      </c>
      <c r="F463" s="40">
        <v>85</v>
      </c>
      <c r="G463" s="41">
        <v>55</v>
      </c>
      <c r="H463" s="5"/>
      <c r="I463" s="5"/>
    </row>
    <row r="464" spans="1:9" ht="12.75">
      <c r="A464" s="1"/>
      <c r="B464" s="1"/>
      <c r="C464" s="39">
        <f aca="true" t="shared" si="14" ref="C464:C472">C463+1000</f>
        <v>7000</v>
      </c>
      <c r="D464" s="40">
        <f t="shared" si="13"/>
        <v>5897</v>
      </c>
      <c r="E464" s="41">
        <f t="shared" si="13"/>
        <v>3850.0000000000005</v>
      </c>
      <c r="F464" s="40">
        <v>84</v>
      </c>
      <c r="G464" s="41">
        <v>55</v>
      </c>
      <c r="H464" s="1"/>
      <c r="I464" s="1"/>
    </row>
    <row r="465" spans="1:9" ht="12.75">
      <c r="A465" s="1"/>
      <c r="B465" s="1"/>
      <c r="C465" s="39">
        <f t="shared" si="14"/>
        <v>8000</v>
      </c>
      <c r="D465" s="40">
        <f t="shared" si="13"/>
        <v>6638</v>
      </c>
      <c r="E465" s="41">
        <f t="shared" si="13"/>
        <v>4400</v>
      </c>
      <c r="F465" s="40">
        <v>83</v>
      </c>
      <c r="G465" s="41">
        <v>55</v>
      </c>
      <c r="H465" s="1"/>
      <c r="I465" s="1"/>
    </row>
    <row r="466" spans="1:9" ht="12.75">
      <c r="A466" s="1"/>
      <c r="B466" s="1"/>
      <c r="C466" s="39">
        <f t="shared" si="14"/>
        <v>9000</v>
      </c>
      <c r="D466" s="40">
        <f t="shared" si="13"/>
        <v>6638</v>
      </c>
      <c r="E466" s="41">
        <f t="shared" si="13"/>
        <v>4950</v>
      </c>
      <c r="F466" s="40">
        <v>74</v>
      </c>
      <c r="G466" s="41">
        <v>55</v>
      </c>
      <c r="H466" s="1"/>
      <c r="I466" s="1"/>
    </row>
    <row r="467" spans="1:9" ht="12.75">
      <c r="A467" s="1"/>
      <c r="B467" s="1"/>
      <c r="C467" s="39">
        <f t="shared" si="14"/>
        <v>10000</v>
      </c>
      <c r="D467" s="40">
        <f t="shared" si="13"/>
        <v>6638</v>
      </c>
      <c r="E467" s="41">
        <f t="shared" si="13"/>
        <v>5500</v>
      </c>
      <c r="F467" s="40">
        <v>66</v>
      </c>
      <c r="G467" s="41">
        <v>55</v>
      </c>
      <c r="H467" s="1"/>
      <c r="I467" s="1"/>
    </row>
    <row r="468" spans="1:9" ht="12.75">
      <c r="A468" s="1"/>
      <c r="B468" s="1"/>
      <c r="C468" s="39">
        <f t="shared" si="14"/>
        <v>11000</v>
      </c>
      <c r="D468" s="40">
        <f t="shared" si="13"/>
        <v>6638</v>
      </c>
      <c r="E468" s="41">
        <f t="shared" si="13"/>
        <v>6050.000000000001</v>
      </c>
      <c r="F468" s="40">
        <v>60</v>
      </c>
      <c r="G468" s="41">
        <v>55</v>
      </c>
      <c r="H468" s="1"/>
      <c r="I468" s="1"/>
    </row>
    <row r="469" spans="1:9" ht="12.75">
      <c r="A469" s="1"/>
      <c r="B469" s="1"/>
      <c r="C469" s="39">
        <f t="shared" si="14"/>
        <v>12000</v>
      </c>
      <c r="D469" s="40">
        <f t="shared" si="13"/>
        <v>6638</v>
      </c>
      <c r="E469" s="41">
        <f t="shared" si="13"/>
        <v>6600.000000000001</v>
      </c>
      <c r="F469" s="40">
        <v>55</v>
      </c>
      <c r="G469" s="41">
        <v>55</v>
      </c>
      <c r="H469" s="1"/>
      <c r="I469" s="1"/>
    </row>
    <row r="470" spans="1:9" ht="12.75">
      <c r="A470" s="1"/>
      <c r="B470" s="1"/>
      <c r="C470" s="39">
        <f t="shared" si="14"/>
        <v>13000</v>
      </c>
      <c r="D470" s="40">
        <f t="shared" si="13"/>
        <v>6638</v>
      </c>
      <c r="E470" s="41">
        <f t="shared" si="13"/>
        <v>7150.000000000001</v>
      </c>
      <c r="F470" s="40">
        <v>51</v>
      </c>
      <c r="G470" s="41">
        <v>55</v>
      </c>
      <c r="H470" s="1"/>
      <c r="I470" s="1"/>
    </row>
    <row r="471" spans="1:9" ht="12.75">
      <c r="A471" s="1"/>
      <c r="B471" s="1"/>
      <c r="C471" s="39">
        <f t="shared" si="14"/>
        <v>14000</v>
      </c>
      <c r="D471" s="40">
        <f t="shared" si="13"/>
        <v>6638</v>
      </c>
      <c r="E471" s="41">
        <f t="shared" si="13"/>
        <v>7700.000000000001</v>
      </c>
      <c r="F471" s="40">
        <v>47</v>
      </c>
      <c r="G471" s="41">
        <v>55</v>
      </c>
      <c r="H471" s="1"/>
      <c r="I471" s="1"/>
    </row>
    <row r="472" spans="1:9" ht="12.75">
      <c r="A472" s="1"/>
      <c r="B472" s="1"/>
      <c r="C472" s="39">
        <f t="shared" si="14"/>
        <v>15000</v>
      </c>
      <c r="D472" s="40">
        <f t="shared" si="13"/>
        <v>6638</v>
      </c>
      <c r="E472" s="41">
        <f t="shared" si="13"/>
        <v>8250</v>
      </c>
      <c r="F472" s="40">
        <v>44</v>
      </c>
      <c r="G472" s="41">
        <v>55</v>
      </c>
      <c r="H472" s="1"/>
      <c r="I472" s="1"/>
    </row>
    <row r="473" spans="1:9" ht="12.75">
      <c r="A473" s="1"/>
      <c r="B473" s="1"/>
      <c r="C473" s="39">
        <v>20000</v>
      </c>
      <c r="D473" s="40">
        <f t="shared" si="13"/>
        <v>6638</v>
      </c>
      <c r="E473" s="41">
        <f t="shared" si="13"/>
        <v>11000</v>
      </c>
      <c r="F473" s="40">
        <v>33</v>
      </c>
      <c r="G473" s="41">
        <v>55</v>
      </c>
      <c r="H473" s="1"/>
      <c r="I473" s="1"/>
    </row>
    <row r="474" spans="1:9" ht="12.75">
      <c r="A474" s="1"/>
      <c r="B474" s="1"/>
      <c r="C474" s="39">
        <v>25000</v>
      </c>
      <c r="D474" s="40">
        <f t="shared" si="13"/>
        <v>6638</v>
      </c>
      <c r="E474" s="41">
        <f t="shared" si="13"/>
        <v>13750.000000000002</v>
      </c>
      <c r="F474" s="40">
        <v>27</v>
      </c>
      <c r="G474" s="41">
        <v>55</v>
      </c>
      <c r="H474" s="1"/>
      <c r="I474" s="1"/>
    </row>
    <row r="475" spans="1:9" ht="12.75">
      <c r="A475" s="1"/>
      <c r="B475" s="1"/>
      <c r="C475" s="39">
        <v>30000</v>
      </c>
      <c r="D475" s="40">
        <f t="shared" si="13"/>
        <v>6638</v>
      </c>
      <c r="E475" s="41">
        <f t="shared" si="13"/>
        <v>16500</v>
      </c>
      <c r="F475" s="40">
        <v>22</v>
      </c>
      <c r="G475" s="41">
        <v>55</v>
      </c>
      <c r="H475" s="1"/>
      <c r="I475" s="1"/>
    </row>
    <row r="476" spans="1:9" ht="13.5" thickBot="1">
      <c r="A476" s="1"/>
      <c r="B476" s="1"/>
      <c r="C476" s="45">
        <v>32000</v>
      </c>
      <c r="D476" s="46">
        <f t="shared" si="13"/>
        <v>6638</v>
      </c>
      <c r="E476" s="55">
        <f t="shared" si="13"/>
        <v>17600</v>
      </c>
      <c r="F476" s="46">
        <v>21</v>
      </c>
      <c r="G476" s="55">
        <v>55</v>
      </c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52"/>
      <c r="B478" s="52"/>
      <c r="C478" s="52"/>
      <c r="D478" s="52"/>
      <c r="E478" s="132" t="s">
        <v>398</v>
      </c>
      <c r="F478" s="52"/>
      <c r="G478" s="52"/>
      <c r="H478" s="52"/>
      <c r="I478" s="52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3.25">
      <c r="A480" s="5"/>
      <c r="B480" s="18" t="s">
        <v>172</v>
      </c>
      <c r="C480" s="5"/>
      <c r="D480" s="5"/>
      <c r="E480" s="5"/>
      <c r="F480" s="5"/>
      <c r="G480" s="5"/>
      <c r="H480" s="5"/>
      <c r="I480" s="5"/>
    </row>
    <row r="481" spans="1:9" ht="23.25">
      <c r="A481" s="5"/>
      <c r="B481" s="18" t="s">
        <v>173</v>
      </c>
      <c r="C481" s="5"/>
      <c r="D481" s="5"/>
      <c r="E481" s="5"/>
      <c r="F481" s="1"/>
      <c r="G481" s="1"/>
      <c r="H481" s="1"/>
      <c r="I481" s="1"/>
    </row>
    <row r="482" spans="1:9" ht="23.25">
      <c r="A482" s="5"/>
      <c r="B482" s="18" t="s">
        <v>153</v>
      </c>
      <c r="C482" s="5"/>
      <c r="D482" s="5"/>
      <c r="E482" s="5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 t="s">
        <v>154</v>
      </c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 t="s">
        <v>174</v>
      </c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 t="s">
        <v>175</v>
      </c>
      <c r="C488" s="1"/>
      <c r="D488" s="1"/>
      <c r="E488" s="1"/>
      <c r="F488" s="1"/>
      <c r="G488" s="1"/>
      <c r="H488" s="1"/>
      <c r="I488" s="1"/>
    </row>
    <row r="489" spans="1:9" ht="13.5" thickBot="1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3.5" thickBot="1">
      <c r="A490" s="1"/>
      <c r="B490" s="1"/>
      <c r="C490" s="1"/>
      <c r="D490" s="28" t="s">
        <v>165</v>
      </c>
      <c r="E490" s="137" t="s">
        <v>166</v>
      </c>
      <c r="F490" s="28" t="s">
        <v>167</v>
      </c>
      <c r="G490" s="1"/>
      <c r="H490" s="1"/>
      <c r="I490" s="1"/>
    </row>
    <row r="491" spans="1:9" ht="12.75">
      <c r="A491" s="1"/>
      <c r="B491" s="1"/>
      <c r="C491" s="1"/>
      <c r="D491" s="36">
        <v>4400</v>
      </c>
      <c r="E491" s="34">
        <v>789</v>
      </c>
      <c r="F491" s="57">
        <f>6.6*0.55*D491*(12/365)</f>
        <v>525.1068493150684</v>
      </c>
      <c r="G491" s="1"/>
      <c r="H491" s="1"/>
      <c r="I491" s="1"/>
    </row>
    <row r="492" spans="1:9" ht="12.75">
      <c r="A492" s="1"/>
      <c r="B492" s="1"/>
      <c r="C492" s="1"/>
      <c r="D492" s="42">
        <v>5000</v>
      </c>
      <c r="E492" s="40">
        <v>893</v>
      </c>
      <c r="F492" s="58">
        <f aca="true" t="shared" si="15" ref="F492:F506">6.6*0.55*D492*(12/365)</f>
        <v>596.7123287671233</v>
      </c>
      <c r="G492" s="1"/>
      <c r="H492" s="1"/>
      <c r="I492" s="1"/>
    </row>
    <row r="493" spans="1:9" ht="12.75">
      <c r="A493" s="1"/>
      <c r="B493" s="1"/>
      <c r="C493" s="1"/>
      <c r="D493" s="42">
        <f>D492+1000</f>
        <v>6000</v>
      </c>
      <c r="E493" s="40">
        <v>1053</v>
      </c>
      <c r="F493" s="58">
        <f t="shared" si="15"/>
        <v>716.0547945205478</v>
      </c>
      <c r="G493" s="1"/>
      <c r="H493" s="1"/>
      <c r="I493" s="1"/>
    </row>
    <row r="494" spans="1:9" ht="12.75">
      <c r="A494" s="1"/>
      <c r="B494" s="1"/>
      <c r="C494" s="1"/>
      <c r="D494" s="42">
        <f aca="true" t="shared" si="16" ref="D494:D502">D493+1000</f>
        <v>7000</v>
      </c>
      <c r="E494" s="40">
        <v>1213</v>
      </c>
      <c r="F494" s="58">
        <f t="shared" si="15"/>
        <v>835.3972602739725</v>
      </c>
      <c r="G494" s="1"/>
      <c r="H494" s="1"/>
      <c r="I494" s="1"/>
    </row>
    <row r="495" spans="1:9" ht="12.75">
      <c r="A495" s="1"/>
      <c r="B495" s="1"/>
      <c r="C495" s="1"/>
      <c r="D495" s="42">
        <f t="shared" si="16"/>
        <v>8000</v>
      </c>
      <c r="E495" s="40">
        <v>1365</v>
      </c>
      <c r="F495" s="58">
        <f t="shared" si="15"/>
        <v>954.7397260273972</v>
      </c>
      <c r="G495" s="1"/>
      <c r="H495" s="1"/>
      <c r="I495" s="1"/>
    </row>
    <row r="496" spans="1:9" ht="12.75">
      <c r="A496" s="1"/>
      <c r="B496" s="1"/>
      <c r="C496" s="1"/>
      <c r="D496" s="42">
        <f t="shared" si="16"/>
        <v>9000</v>
      </c>
      <c r="E496" s="40">
        <v>1365</v>
      </c>
      <c r="F496" s="58">
        <f t="shared" si="15"/>
        <v>1074.0821917808219</v>
      </c>
      <c r="G496" s="1"/>
      <c r="H496" s="1"/>
      <c r="I496" s="1"/>
    </row>
    <row r="497" spans="1:9" ht="12.75">
      <c r="A497" s="1"/>
      <c r="B497" s="1"/>
      <c r="C497" s="1"/>
      <c r="D497" s="42">
        <f t="shared" si="16"/>
        <v>10000</v>
      </c>
      <c r="E497" s="40">
        <v>1365</v>
      </c>
      <c r="F497" s="58">
        <f t="shared" si="15"/>
        <v>1193.4246575342465</v>
      </c>
      <c r="G497" s="1"/>
      <c r="H497" s="1"/>
      <c r="I497" s="1"/>
    </row>
    <row r="498" spans="1:9" ht="12.75">
      <c r="A498" s="1"/>
      <c r="B498" s="1"/>
      <c r="C498" s="1"/>
      <c r="D498" s="42">
        <f t="shared" si="16"/>
        <v>11000</v>
      </c>
      <c r="E498" s="40">
        <v>1365</v>
      </c>
      <c r="F498" s="58">
        <f t="shared" si="15"/>
        <v>1312.7671232876712</v>
      </c>
      <c r="G498" s="1"/>
      <c r="H498" s="1"/>
      <c r="I498" s="1"/>
    </row>
    <row r="499" spans="1:9" ht="12.75">
      <c r="A499" s="1"/>
      <c r="B499" s="1"/>
      <c r="C499" s="1"/>
      <c r="D499" s="42">
        <f t="shared" si="16"/>
        <v>12000</v>
      </c>
      <c r="E499" s="40">
        <v>1365</v>
      </c>
      <c r="F499" s="58">
        <f t="shared" si="15"/>
        <v>1432.1095890410957</v>
      </c>
      <c r="G499" s="1"/>
      <c r="H499" s="1"/>
      <c r="I499" s="1"/>
    </row>
    <row r="500" spans="1:9" ht="12.75">
      <c r="A500" s="1"/>
      <c r="B500" s="1"/>
      <c r="C500" s="1"/>
      <c r="D500" s="42">
        <f t="shared" si="16"/>
        <v>13000</v>
      </c>
      <c r="E500" s="40">
        <v>1365</v>
      </c>
      <c r="F500" s="58">
        <f t="shared" si="15"/>
        <v>1551.4520547945203</v>
      </c>
      <c r="G500" s="1"/>
      <c r="H500" s="1"/>
      <c r="I500" s="1"/>
    </row>
    <row r="501" spans="1:9" ht="12.75">
      <c r="A501" s="1"/>
      <c r="B501" s="1"/>
      <c r="C501" s="1"/>
      <c r="D501" s="42">
        <f t="shared" si="16"/>
        <v>14000</v>
      </c>
      <c r="E501" s="40">
        <v>1365</v>
      </c>
      <c r="F501" s="58">
        <f t="shared" si="15"/>
        <v>1670.794520547945</v>
      </c>
      <c r="G501" s="1"/>
      <c r="H501" s="1"/>
      <c r="I501" s="1"/>
    </row>
    <row r="502" spans="1:9" ht="12.75">
      <c r="A502" s="1"/>
      <c r="B502" s="1"/>
      <c r="C502" s="1"/>
      <c r="D502" s="42">
        <f t="shared" si="16"/>
        <v>15000</v>
      </c>
      <c r="E502" s="40">
        <v>1365</v>
      </c>
      <c r="F502" s="58">
        <f t="shared" si="15"/>
        <v>1790.1369863013697</v>
      </c>
      <c r="G502" s="1"/>
      <c r="H502" s="1"/>
      <c r="I502" s="1"/>
    </row>
    <row r="503" spans="1:9" ht="12.75">
      <c r="A503" s="1"/>
      <c r="B503" s="1"/>
      <c r="C503" s="1"/>
      <c r="D503" s="42">
        <v>20000</v>
      </c>
      <c r="E503" s="40">
        <v>1365</v>
      </c>
      <c r="F503" s="58">
        <f t="shared" si="15"/>
        <v>2386.849315068493</v>
      </c>
      <c r="G503" s="1"/>
      <c r="H503" s="1"/>
      <c r="I503" s="1"/>
    </row>
    <row r="504" spans="1:9" ht="12.75">
      <c r="A504" s="1"/>
      <c r="B504" s="1"/>
      <c r="C504" s="1"/>
      <c r="D504" s="42">
        <v>25000</v>
      </c>
      <c r="E504" s="40">
        <v>1365</v>
      </c>
      <c r="F504" s="58">
        <f t="shared" si="15"/>
        <v>2983.561643835616</v>
      </c>
      <c r="G504" s="1"/>
      <c r="H504" s="1"/>
      <c r="I504" s="1"/>
    </row>
    <row r="505" spans="1:9" ht="12.75">
      <c r="A505" s="1"/>
      <c r="B505" s="1"/>
      <c r="C505" s="1"/>
      <c r="D505" s="42">
        <v>30000</v>
      </c>
      <c r="E505" s="40">
        <v>1365</v>
      </c>
      <c r="F505" s="58">
        <f t="shared" si="15"/>
        <v>3580.2739726027394</v>
      </c>
      <c r="G505" s="1"/>
      <c r="H505" s="1"/>
      <c r="I505" s="1"/>
    </row>
    <row r="506" spans="1:9" ht="13.5" thickBot="1">
      <c r="A506" s="1"/>
      <c r="B506" s="1"/>
      <c r="C506" s="1"/>
      <c r="D506" s="47">
        <v>32000</v>
      </c>
      <c r="E506" s="46">
        <v>1365</v>
      </c>
      <c r="F506" s="59">
        <f t="shared" si="15"/>
        <v>3818.9589041095887</v>
      </c>
      <c r="G506" s="1"/>
      <c r="H506" s="1"/>
      <c r="I506" s="1"/>
    </row>
    <row r="507" spans="1:9" ht="12.75">
      <c r="A507" s="1"/>
      <c r="B507" s="1"/>
      <c r="C507" s="1"/>
      <c r="D507" s="1"/>
      <c r="E507" s="5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3.25">
      <c r="A509" s="5"/>
      <c r="B509" s="18" t="s">
        <v>176</v>
      </c>
      <c r="C509" s="5"/>
      <c r="D509" s="5"/>
      <c r="E509" s="5"/>
      <c r="F509" s="5"/>
      <c r="G509" s="5"/>
      <c r="H509" s="5"/>
      <c r="I509" s="5"/>
    </row>
    <row r="510" spans="1:9" ht="23.25">
      <c r="A510" s="5"/>
      <c r="B510" s="18" t="s">
        <v>153</v>
      </c>
      <c r="C510" s="5"/>
      <c r="D510" s="5"/>
      <c r="E510" s="5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 t="s">
        <v>177</v>
      </c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 t="s">
        <v>175</v>
      </c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 t="s">
        <v>178</v>
      </c>
      <c r="C516" s="1"/>
      <c r="D516" s="1"/>
      <c r="E516" s="1"/>
      <c r="F516" s="1"/>
      <c r="G516" s="1"/>
      <c r="H516" s="1"/>
      <c r="I516" s="1"/>
    </row>
    <row r="517" spans="1:9" ht="13.5" thickBot="1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3.5" thickBot="1">
      <c r="A518" s="1"/>
      <c r="B518" s="1"/>
      <c r="C518" s="1"/>
      <c r="D518" s="28" t="s">
        <v>165</v>
      </c>
      <c r="E518" s="28" t="s">
        <v>166</v>
      </c>
      <c r="F518" s="60" t="s">
        <v>179</v>
      </c>
      <c r="G518" s="61" t="s">
        <v>180</v>
      </c>
      <c r="H518" s="1"/>
      <c r="I518" s="1"/>
    </row>
    <row r="519" spans="1:9" ht="12.75">
      <c r="A519" s="1"/>
      <c r="B519" s="1"/>
      <c r="C519" s="1"/>
      <c r="D519" s="36">
        <v>4400</v>
      </c>
      <c r="E519" s="36">
        <v>3844</v>
      </c>
      <c r="F519" s="62">
        <f>0.55*D519</f>
        <v>2420</v>
      </c>
      <c r="G519" s="54">
        <f>0.8*D519</f>
        <v>3520</v>
      </c>
      <c r="H519" s="1"/>
      <c r="I519" s="1"/>
    </row>
    <row r="520" spans="1:9" ht="12.75">
      <c r="A520" s="1"/>
      <c r="B520" s="1"/>
      <c r="C520" s="1"/>
      <c r="D520" s="42">
        <v>5000</v>
      </c>
      <c r="E520" s="42">
        <v>4370</v>
      </c>
      <c r="F520" s="63">
        <f aca="true" t="shared" si="17" ref="F520:F525">0.55*D520</f>
        <v>2750</v>
      </c>
      <c r="G520" s="41">
        <f aca="true" t="shared" si="18" ref="G520:G525">0.8*D520</f>
        <v>4000</v>
      </c>
      <c r="H520" s="1"/>
      <c r="I520" s="1"/>
    </row>
    <row r="521" spans="1:9" ht="12.75">
      <c r="A521" s="1"/>
      <c r="B521" s="1"/>
      <c r="C521" s="1"/>
      <c r="D521" s="42">
        <f>D520+1000</f>
        <v>6000</v>
      </c>
      <c r="E521" s="42">
        <v>5173</v>
      </c>
      <c r="F521" s="63">
        <f t="shared" si="17"/>
        <v>3300.0000000000005</v>
      </c>
      <c r="G521" s="41">
        <f t="shared" si="18"/>
        <v>4800</v>
      </c>
      <c r="H521" s="1"/>
      <c r="I521" s="1"/>
    </row>
    <row r="522" spans="1:9" ht="12.75">
      <c r="A522" s="1"/>
      <c r="B522" s="1"/>
      <c r="C522" s="1"/>
      <c r="D522" s="42">
        <f>D521+1000</f>
        <v>7000</v>
      </c>
      <c r="E522" s="42">
        <v>5987</v>
      </c>
      <c r="F522" s="63">
        <f t="shared" si="17"/>
        <v>3850.0000000000005</v>
      </c>
      <c r="G522" s="41">
        <f t="shared" si="18"/>
        <v>5600</v>
      </c>
      <c r="H522" s="1"/>
      <c r="I522" s="1"/>
    </row>
    <row r="523" spans="1:9" ht="12.75">
      <c r="A523" s="1"/>
      <c r="B523" s="1"/>
      <c r="C523" s="1"/>
      <c r="D523" s="42">
        <f>D522+1000</f>
        <v>8000</v>
      </c>
      <c r="E523" s="42">
        <v>6790</v>
      </c>
      <c r="F523" s="63">
        <f t="shared" si="17"/>
        <v>4400</v>
      </c>
      <c r="G523" s="41">
        <f t="shared" si="18"/>
        <v>6400</v>
      </c>
      <c r="H523" s="1"/>
      <c r="I523" s="1"/>
    </row>
    <row r="524" spans="1:9" ht="12.75">
      <c r="A524" s="1"/>
      <c r="B524" s="1"/>
      <c r="C524" s="1"/>
      <c r="D524" s="42">
        <f>D523+1000</f>
        <v>9000</v>
      </c>
      <c r="E524" s="42">
        <v>6848</v>
      </c>
      <c r="F524" s="63">
        <f t="shared" si="17"/>
        <v>4950</v>
      </c>
      <c r="G524" s="41">
        <f t="shared" si="18"/>
        <v>7200</v>
      </c>
      <c r="H524" s="1"/>
      <c r="I524" s="1"/>
    </row>
    <row r="525" spans="1:9" ht="13.5" thickBot="1">
      <c r="A525" s="1"/>
      <c r="B525" s="1"/>
      <c r="C525" s="1"/>
      <c r="D525" s="47">
        <f>D524+1000</f>
        <v>10000</v>
      </c>
      <c r="E525" s="47">
        <v>6848</v>
      </c>
      <c r="F525" s="64">
        <f t="shared" si="17"/>
        <v>5500</v>
      </c>
      <c r="G525" s="55">
        <f t="shared" si="18"/>
        <v>8000</v>
      </c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52"/>
      <c r="B529" s="52"/>
      <c r="C529" s="52"/>
      <c r="D529" s="52"/>
      <c r="E529" s="132" t="s">
        <v>399</v>
      </c>
      <c r="F529" s="52"/>
      <c r="G529" s="52"/>
      <c r="H529" s="52"/>
      <c r="I529" s="52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3.25">
      <c r="A531" s="5"/>
      <c r="B531" s="18" t="s">
        <v>3</v>
      </c>
      <c r="C531" s="5"/>
      <c r="D531" s="5"/>
      <c r="E531" s="5"/>
      <c r="F531" s="5"/>
      <c r="G531" s="5"/>
      <c r="H531" s="5"/>
      <c r="I531" s="5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2.75">
      <c r="A534" s="1"/>
      <c r="B534" s="1" t="s">
        <v>181</v>
      </c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 t="s">
        <v>182</v>
      </c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 t="s">
        <v>183</v>
      </c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 t="s">
        <v>184</v>
      </c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 t="s">
        <v>185</v>
      </c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 t="s">
        <v>186</v>
      </c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7" t="s">
        <v>138</v>
      </c>
      <c r="D542" s="7" t="s">
        <v>187</v>
      </c>
      <c r="E542" s="7" t="s">
        <v>188</v>
      </c>
      <c r="F542" s="7" t="s">
        <v>165</v>
      </c>
      <c r="G542" s="7" t="s">
        <v>189</v>
      </c>
      <c r="H542" s="1"/>
      <c r="I542" s="1"/>
    </row>
    <row r="543" spans="1:9" ht="12.75">
      <c r="A543" s="1"/>
      <c r="B543" s="1"/>
      <c r="C543" s="7">
        <v>1996</v>
      </c>
      <c r="D543" s="7">
        <v>3330</v>
      </c>
      <c r="E543" s="7">
        <v>722.5</v>
      </c>
      <c r="F543" s="7">
        <v>1348</v>
      </c>
      <c r="G543" s="7">
        <v>0.165</v>
      </c>
      <c r="H543" s="1"/>
      <c r="I543" s="1"/>
    </row>
    <row r="544" spans="1:9" ht="12.75">
      <c r="A544" s="1"/>
      <c r="B544" s="1"/>
      <c r="C544" s="7">
        <f aca="true" t="shared" si="19" ref="C544:C549">C543+1</f>
        <v>1997</v>
      </c>
      <c r="D544" s="7">
        <v>539</v>
      </c>
      <c r="E544" s="7">
        <v>666.8</v>
      </c>
      <c r="F544" s="7">
        <v>245</v>
      </c>
      <c r="G544" s="7">
        <v>0.027</v>
      </c>
      <c r="H544" s="1"/>
      <c r="I544" s="1"/>
    </row>
    <row r="545" spans="1:9" ht="12.75">
      <c r="A545" s="1"/>
      <c r="B545" s="1"/>
      <c r="C545" s="7">
        <f t="shared" si="19"/>
        <v>1998</v>
      </c>
      <c r="D545" s="7">
        <v>980</v>
      </c>
      <c r="E545" s="7">
        <v>733.3</v>
      </c>
      <c r="F545" s="7">
        <v>405</v>
      </c>
      <c r="G545" s="13">
        <v>0.04</v>
      </c>
      <c r="H545" s="1"/>
      <c r="I545" s="1"/>
    </row>
    <row r="546" spans="1:9" ht="12.75">
      <c r="A546" s="1"/>
      <c r="B546" s="1"/>
      <c r="C546" s="7">
        <f t="shared" si="19"/>
        <v>1999</v>
      </c>
      <c r="D546" s="7">
        <v>962</v>
      </c>
      <c r="E546" s="7">
        <v>719.6</v>
      </c>
      <c r="F546" s="7">
        <v>405</v>
      </c>
      <c r="G546" s="7">
        <v>0.038</v>
      </c>
      <c r="H546" s="1"/>
      <c r="I546" s="1"/>
    </row>
    <row r="547" spans="1:9" ht="12.75">
      <c r="A547" s="1"/>
      <c r="B547" s="1"/>
      <c r="C547" s="7">
        <f t="shared" si="19"/>
        <v>2000</v>
      </c>
      <c r="D547" s="7">
        <v>734</v>
      </c>
      <c r="E547" s="7">
        <v>548.9</v>
      </c>
      <c r="F547" s="7">
        <v>405</v>
      </c>
      <c r="G547" s="7">
        <v>0.035</v>
      </c>
      <c r="H547" s="1"/>
      <c r="I547" s="1"/>
    </row>
    <row r="548" spans="1:9" ht="12.75">
      <c r="A548" s="1"/>
      <c r="B548" s="1"/>
      <c r="C548" s="7">
        <f t="shared" si="19"/>
        <v>2001</v>
      </c>
      <c r="D548" s="7">
        <v>3582</v>
      </c>
      <c r="E548" s="7">
        <v>444.2</v>
      </c>
      <c r="F548" s="7">
        <v>2400</v>
      </c>
      <c r="G548" s="7">
        <v>0.193</v>
      </c>
      <c r="H548" s="1"/>
      <c r="I548" s="1"/>
    </row>
    <row r="549" spans="1:9" ht="12.75">
      <c r="A549" s="1"/>
      <c r="B549" s="1"/>
      <c r="C549" s="7">
        <f t="shared" si="19"/>
        <v>2002</v>
      </c>
      <c r="D549" s="7">
        <v>6723</v>
      </c>
      <c r="E549" s="24">
        <v>400.2</v>
      </c>
      <c r="F549" s="7">
        <v>5000</v>
      </c>
      <c r="G549" s="13">
        <v>0.37</v>
      </c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 t="s">
        <v>190</v>
      </c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 t="s">
        <v>191</v>
      </c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 t="s">
        <v>183</v>
      </c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 t="s">
        <v>184</v>
      </c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 t="s">
        <v>192</v>
      </c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 t="s">
        <v>186</v>
      </c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7" t="s">
        <v>138</v>
      </c>
      <c r="D560" s="7" t="s">
        <v>187</v>
      </c>
      <c r="E560" s="7" t="s">
        <v>188</v>
      </c>
      <c r="F560" s="7" t="s">
        <v>165</v>
      </c>
      <c r="G560" s="7" t="s">
        <v>189</v>
      </c>
      <c r="H560" s="1"/>
      <c r="I560" s="1"/>
    </row>
    <row r="561" spans="1:9" ht="12.75">
      <c r="A561" s="1"/>
      <c r="B561" s="1"/>
      <c r="C561" s="7">
        <v>1996</v>
      </c>
      <c r="D561" s="7">
        <v>696</v>
      </c>
      <c r="E561" s="7">
        <v>83.1</v>
      </c>
      <c r="F561" s="7">
        <v>2450</v>
      </c>
      <c r="G561" s="13">
        <v>0.3</v>
      </c>
      <c r="H561" s="1"/>
      <c r="I561" s="1"/>
    </row>
    <row r="562" spans="1:9" ht="12.75">
      <c r="A562" s="1"/>
      <c r="B562" s="1"/>
      <c r="C562" s="7">
        <f aca="true" t="shared" si="20" ref="C562:C567">C561+1</f>
        <v>1997</v>
      </c>
      <c r="D562" s="7">
        <v>705</v>
      </c>
      <c r="E562" s="7">
        <v>87.2</v>
      </c>
      <c r="F562" s="7">
        <v>2450</v>
      </c>
      <c r="G562" s="7">
        <v>0.266</v>
      </c>
      <c r="H562" s="1"/>
      <c r="I562" s="1"/>
    </row>
    <row r="563" spans="1:9" ht="12.75">
      <c r="A563" s="1"/>
      <c r="B563" s="1"/>
      <c r="C563" s="7">
        <f t="shared" si="20"/>
        <v>1998</v>
      </c>
      <c r="D563" s="7">
        <v>930</v>
      </c>
      <c r="E563" s="7">
        <v>104.4</v>
      </c>
      <c r="F563" s="7">
        <v>2700</v>
      </c>
      <c r="G563" s="13">
        <v>0.27</v>
      </c>
      <c r="H563" s="1"/>
      <c r="I563" s="1"/>
    </row>
    <row r="564" spans="1:9" ht="12.75">
      <c r="A564" s="1"/>
      <c r="B564" s="1"/>
      <c r="C564" s="7">
        <f t="shared" si="20"/>
        <v>1999</v>
      </c>
      <c r="D564" s="7">
        <v>1167</v>
      </c>
      <c r="E564" s="24">
        <v>131</v>
      </c>
      <c r="F564" s="7">
        <v>2700</v>
      </c>
      <c r="G564" s="7">
        <v>0.252</v>
      </c>
      <c r="H564" s="1"/>
      <c r="I564" s="1"/>
    </row>
    <row r="565" spans="1:9" ht="12.75">
      <c r="A565" s="1"/>
      <c r="B565" s="1"/>
      <c r="C565" s="7">
        <f t="shared" si="20"/>
        <v>2000</v>
      </c>
      <c r="D565" s="7">
        <v>1056</v>
      </c>
      <c r="E565" s="7">
        <v>118.6</v>
      </c>
      <c r="F565" s="7">
        <v>2700</v>
      </c>
      <c r="G565" s="7">
        <v>0.236</v>
      </c>
      <c r="H565" s="1"/>
      <c r="I565" s="1"/>
    </row>
    <row r="566" spans="1:9" ht="12.75">
      <c r="A566" s="1"/>
      <c r="B566" s="1"/>
      <c r="C566" s="7">
        <f t="shared" si="20"/>
        <v>2001</v>
      </c>
      <c r="D566" s="7">
        <v>1043</v>
      </c>
      <c r="E566" s="24">
        <v>115</v>
      </c>
      <c r="F566" s="7">
        <v>2700</v>
      </c>
      <c r="G566" s="7">
        <v>0.218</v>
      </c>
      <c r="H566" s="1"/>
      <c r="I566" s="1"/>
    </row>
    <row r="567" spans="1:9" ht="12.75">
      <c r="A567" s="1"/>
      <c r="B567" s="1"/>
      <c r="C567" s="7">
        <f t="shared" si="20"/>
        <v>2002</v>
      </c>
      <c r="D567" s="7">
        <v>953</v>
      </c>
      <c r="E567" s="24">
        <v>105</v>
      </c>
      <c r="F567" s="7">
        <v>2700</v>
      </c>
      <c r="G567" s="13">
        <v>0.2</v>
      </c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65"/>
      <c r="B571" s="65"/>
      <c r="C571" s="65"/>
      <c r="D571" s="65"/>
      <c r="E571" s="133" t="s">
        <v>400</v>
      </c>
      <c r="F571" s="65"/>
      <c r="G571" s="65"/>
      <c r="H571" s="65"/>
      <c r="I571" s="65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5.5">
      <c r="A573" s="5"/>
      <c r="B573" s="66" t="s">
        <v>4</v>
      </c>
      <c r="C573" s="5"/>
      <c r="D573" s="5"/>
      <c r="E573" s="5"/>
      <c r="F573" s="5"/>
      <c r="G573" s="5"/>
      <c r="H573" s="5"/>
      <c r="I573" s="5"/>
    </row>
    <row r="574" spans="1:9" ht="12.7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2.7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25.5">
      <c r="A576" s="5"/>
      <c r="B576" s="67" t="s">
        <v>193</v>
      </c>
      <c r="C576" s="5"/>
      <c r="D576" s="5"/>
      <c r="E576" s="5"/>
      <c r="F576" s="5"/>
      <c r="G576" s="5"/>
      <c r="H576" s="5"/>
      <c r="I576" s="5"/>
    </row>
    <row r="577" spans="1:9" ht="12.7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2.75">
      <c r="A578" s="5"/>
      <c r="B578" s="1"/>
      <c r="C578" s="1"/>
      <c r="D578" s="1"/>
      <c r="E578" s="1"/>
      <c r="F578" s="1"/>
      <c r="G578" s="1"/>
      <c r="H578" s="1"/>
      <c r="I578" s="5"/>
    </row>
    <row r="579" spans="1:9" ht="12.75">
      <c r="A579" s="5"/>
      <c r="B579" s="5"/>
      <c r="C579" s="7" t="s">
        <v>194</v>
      </c>
      <c r="D579" s="7" t="s">
        <v>195</v>
      </c>
      <c r="E579" s="7" t="s">
        <v>196</v>
      </c>
      <c r="F579" s="7" t="s">
        <v>197</v>
      </c>
      <c r="G579" s="20" t="s">
        <v>198</v>
      </c>
      <c r="H579" s="5"/>
      <c r="I579" s="5"/>
    </row>
    <row r="580" spans="1:9" ht="12.75">
      <c r="A580" s="5"/>
      <c r="B580" s="20">
        <v>1991</v>
      </c>
      <c r="C580" s="7">
        <v>3327</v>
      </c>
      <c r="D580" s="7">
        <v>3646</v>
      </c>
      <c r="E580" s="7">
        <v>3710</v>
      </c>
      <c r="F580" s="7">
        <v>4500</v>
      </c>
      <c r="G580" s="7">
        <v>3770</v>
      </c>
      <c r="H580" s="5"/>
      <c r="I580" s="5"/>
    </row>
    <row r="581" spans="1:9" ht="12.75">
      <c r="A581" s="5"/>
      <c r="B581" s="20">
        <f>B580+1</f>
        <v>1992</v>
      </c>
      <c r="C581" s="7">
        <v>3961</v>
      </c>
      <c r="D581" s="7">
        <v>4341</v>
      </c>
      <c r="E581" s="7">
        <v>4511</v>
      </c>
      <c r="F581" s="7">
        <v>5355</v>
      </c>
      <c r="G581" s="7">
        <v>4543</v>
      </c>
      <c r="H581" s="5"/>
      <c r="I581" s="5"/>
    </row>
    <row r="582" spans="1:9" ht="12.75">
      <c r="A582" s="5"/>
      <c r="B582" s="20">
        <f aca="true" t="shared" si="21" ref="B582:B591">B581+1</f>
        <v>1993</v>
      </c>
      <c r="C582" s="7">
        <v>4728</v>
      </c>
      <c r="D582" s="7">
        <v>5188</v>
      </c>
      <c r="E582" s="7">
        <v>5453</v>
      </c>
      <c r="F582" s="7">
        <v>6184</v>
      </c>
      <c r="G582" s="7">
        <v>5379</v>
      </c>
      <c r="H582" s="5"/>
      <c r="I582" s="5"/>
    </row>
    <row r="583" spans="1:9" ht="12.75">
      <c r="A583" s="5"/>
      <c r="B583" s="20">
        <f t="shared" si="21"/>
        <v>1994</v>
      </c>
      <c r="C583" s="7">
        <v>5593</v>
      </c>
      <c r="D583" s="7">
        <v>6138</v>
      </c>
      <c r="E583" s="7">
        <v>6315</v>
      </c>
      <c r="F583" s="7">
        <v>7124</v>
      </c>
      <c r="G583" s="7">
        <v>6294</v>
      </c>
      <c r="H583" s="5"/>
      <c r="I583" s="5"/>
    </row>
    <row r="584" spans="1:9" ht="12.75">
      <c r="A584" s="5"/>
      <c r="B584" s="20">
        <f t="shared" si="21"/>
        <v>1995</v>
      </c>
      <c r="C584" s="7">
        <v>6374</v>
      </c>
      <c r="D584" s="7">
        <v>7014</v>
      </c>
      <c r="E584" s="7">
        <v>7170</v>
      </c>
      <c r="F584" s="7">
        <v>8204</v>
      </c>
      <c r="G584" s="7">
        <v>7195</v>
      </c>
      <c r="H584" s="5"/>
      <c r="I584" s="5"/>
    </row>
    <row r="585" spans="1:9" ht="12.75">
      <c r="A585" s="5"/>
      <c r="B585" s="20">
        <f t="shared" si="21"/>
        <v>1996</v>
      </c>
      <c r="C585" s="7">
        <v>7152</v>
      </c>
      <c r="D585" s="7">
        <v>7880</v>
      </c>
      <c r="E585" s="7">
        <v>8098</v>
      </c>
      <c r="F585" s="7">
        <v>9459</v>
      </c>
      <c r="G585" s="7">
        <v>8154</v>
      </c>
      <c r="H585" s="5"/>
      <c r="I585" s="5"/>
    </row>
    <row r="586" spans="1:9" ht="12.75">
      <c r="A586" s="5"/>
      <c r="B586" s="20">
        <f t="shared" si="21"/>
        <v>1997</v>
      </c>
      <c r="C586" s="7">
        <v>8219</v>
      </c>
      <c r="D586" s="7">
        <v>9019</v>
      </c>
      <c r="E586" s="7">
        <v>9170</v>
      </c>
      <c r="F586" s="7">
        <v>10481</v>
      </c>
      <c r="G586" s="7">
        <v>9226</v>
      </c>
      <c r="H586" s="5"/>
      <c r="I586" s="5"/>
    </row>
    <row r="587" spans="1:9" ht="12.75">
      <c r="A587" s="5"/>
      <c r="B587" s="20">
        <f t="shared" si="21"/>
        <v>1998</v>
      </c>
      <c r="C587" s="7">
        <v>9033</v>
      </c>
      <c r="D587" s="7">
        <v>9852</v>
      </c>
      <c r="E587" s="7">
        <v>9918</v>
      </c>
      <c r="F587" s="7">
        <v>11212</v>
      </c>
      <c r="G587" s="7">
        <v>10003</v>
      </c>
      <c r="H587" s="5"/>
      <c r="I587" s="5"/>
    </row>
    <row r="588" spans="1:9" ht="12.75">
      <c r="A588" s="5"/>
      <c r="B588" s="20">
        <f t="shared" si="21"/>
        <v>1999</v>
      </c>
      <c r="C588" s="7">
        <v>9682</v>
      </c>
      <c r="D588" s="7">
        <v>10583</v>
      </c>
      <c r="E588" s="7">
        <v>10641</v>
      </c>
      <c r="F588" s="7">
        <v>12027</v>
      </c>
      <c r="G588" s="7">
        <v>10728</v>
      </c>
      <c r="H588" s="5"/>
      <c r="I588" s="5"/>
    </row>
    <row r="589" spans="1:9" ht="12.75">
      <c r="A589" s="5"/>
      <c r="B589" s="20">
        <f t="shared" si="21"/>
        <v>2000</v>
      </c>
      <c r="C589" s="7">
        <v>10497</v>
      </c>
      <c r="D589" s="7">
        <v>11224</v>
      </c>
      <c r="E589" s="7">
        <v>11150</v>
      </c>
      <c r="F589" s="7">
        <v>12803</v>
      </c>
      <c r="G589" s="7">
        <v>11430</v>
      </c>
      <c r="H589" s="5"/>
      <c r="I589" s="5"/>
    </row>
    <row r="590" spans="1:9" ht="12.75">
      <c r="A590" s="5"/>
      <c r="B590" s="20">
        <f t="shared" si="21"/>
        <v>2001</v>
      </c>
      <c r="C590" s="68">
        <v>11325</v>
      </c>
      <c r="D590" s="68">
        <v>12115</v>
      </c>
      <c r="E590" s="68">
        <v>12215</v>
      </c>
      <c r="F590" s="68">
        <v>13965</v>
      </c>
      <c r="G590" s="68">
        <v>12405</v>
      </c>
      <c r="H590" s="5"/>
      <c r="I590" s="5"/>
    </row>
    <row r="591" spans="1:9" ht="12.75">
      <c r="A591" s="5"/>
      <c r="B591" s="20">
        <f t="shared" si="21"/>
        <v>2002</v>
      </c>
      <c r="C591" s="7"/>
      <c r="D591" s="7"/>
      <c r="E591" s="7"/>
      <c r="F591" s="7"/>
      <c r="G591" s="7"/>
      <c r="H591" s="5"/>
      <c r="I591" s="5"/>
    </row>
    <row r="592" spans="1:9" ht="12.7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2.7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25.5">
      <c r="A594" s="5"/>
      <c r="B594" s="67" t="s">
        <v>199</v>
      </c>
      <c r="C594" s="5"/>
      <c r="D594" s="5"/>
      <c r="E594" s="5"/>
      <c r="F594" s="5"/>
      <c r="G594" s="5"/>
      <c r="H594" s="5"/>
      <c r="I594" s="5"/>
    </row>
    <row r="595" spans="1:9" ht="12.7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4.25">
      <c r="A596" s="5"/>
      <c r="B596" s="1" t="s">
        <v>200</v>
      </c>
      <c r="C596" s="5"/>
      <c r="D596" s="5"/>
      <c r="E596" s="5"/>
      <c r="F596" s="5"/>
      <c r="G596" s="5"/>
      <c r="H596" s="5"/>
      <c r="I596" s="5"/>
    </row>
    <row r="597" spans="1:9" ht="12.7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2.75">
      <c r="A598" s="5"/>
      <c r="B598" s="5"/>
      <c r="C598" s="7" t="s">
        <v>169</v>
      </c>
      <c r="D598" s="20" t="s">
        <v>170</v>
      </c>
      <c r="E598" s="7" t="s">
        <v>201</v>
      </c>
      <c r="F598" s="5"/>
      <c r="G598" s="69" t="s">
        <v>171</v>
      </c>
      <c r="H598" s="7" t="s">
        <v>202</v>
      </c>
      <c r="I598" s="5"/>
    </row>
    <row r="599" spans="1:9" ht="12.75">
      <c r="A599" s="5"/>
      <c r="B599" s="7">
        <v>1991</v>
      </c>
      <c r="C599" s="70"/>
      <c r="D599" s="70"/>
      <c r="E599" s="71"/>
      <c r="F599" s="5"/>
      <c r="G599" s="7"/>
      <c r="H599" s="7"/>
      <c r="I599" s="5"/>
    </row>
    <row r="600" spans="1:9" ht="12.75">
      <c r="A600" s="5"/>
      <c r="B600" s="7">
        <f>B599+1</f>
        <v>1992</v>
      </c>
      <c r="C600" s="13">
        <f>G581/G580</f>
        <v>1.2050397877984085</v>
      </c>
      <c r="D600" s="13">
        <f>E581/E580</f>
        <v>1.2159029649595687</v>
      </c>
      <c r="E600" s="13">
        <f aca="true" t="shared" si="22" ref="E600:E609">D600/C600</f>
        <v>1.0090147871225126</v>
      </c>
      <c r="F600" s="5"/>
      <c r="G600" s="13">
        <f>(C581+D581+E581)/(C580+D580+E580)</f>
        <v>1.199382196012356</v>
      </c>
      <c r="H600" s="72">
        <f>G600/C600</f>
        <v>0.9953050581040243</v>
      </c>
      <c r="I600" s="5"/>
    </row>
    <row r="601" spans="1:9" ht="12.75">
      <c r="A601" s="5"/>
      <c r="B601" s="7">
        <f aca="true" t="shared" si="23" ref="B601:B610">B600+1</f>
        <v>1993</v>
      </c>
      <c r="C601" s="13">
        <f aca="true" t="shared" si="24" ref="C601:C609">G582/G581</f>
        <v>1.1840193704600483</v>
      </c>
      <c r="D601" s="13">
        <f aca="true" t="shared" si="25" ref="D601:D609">E582/E581</f>
        <v>1.2088228774107737</v>
      </c>
      <c r="E601" s="13">
        <f t="shared" si="22"/>
        <v>1.0209485651751524</v>
      </c>
      <c r="F601" s="5"/>
      <c r="G601" s="13">
        <f aca="true" t="shared" si="26" ref="G601:G609">(C582+D582+E582)/(C581+D581+E581)</f>
        <v>1.1994848981503161</v>
      </c>
      <c r="H601" s="72">
        <f aca="true" t="shared" si="27" ref="H601:H609">G601/C601</f>
        <v>1.0130618873948478</v>
      </c>
      <c r="I601" s="5"/>
    </row>
    <row r="602" spans="1:9" ht="12.75">
      <c r="A602" s="5"/>
      <c r="B602" s="7">
        <f t="shared" si="23"/>
        <v>1994</v>
      </c>
      <c r="C602" s="13">
        <f t="shared" si="24"/>
        <v>1.1701059676519798</v>
      </c>
      <c r="D602" s="13">
        <f t="shared" si="25"/>
        <v>1.1580781221346048</v>
      </c>
      <c r="E602" s="13">
        <f t="shared" si="22"/>
        <v>0.9897207211569812</v>
      </c>
      <c r="F602" s="5"/>
      <c r="G602" s="13">
        <f t="shared" si="26"/>
        <v>1.1741817945214392</v>
      </c>
      <c r="H602" s="72">
        <f t="shared" si="27"/>
        <v>1.0034832972244712</v>
      </c>
      <c r="I602" s="5"/>
    </row>
    <row r="603" spans="1:9" ht="12.75">
      <c r="A603" s="5"/>
      <c r="B603" s="7">
        <f t="shared" si="23"/>
        <v>1995</v>
      </c>
      <c r="C603" s="13">
        <f t="shared" si="24"/>
        <v>1.1431522084524945</v>
      </c>
      <c r="D603" s="13">
        <f t="shared" si="25"/>
        <v>1.1353919239904988</v>
      </c>
      <c r="E603" s="13">
        <f t="shared" si="22"/>
        <v>0.9932115037659762</v>
      </c>
      <c r="F603" s="5"/>
      <c r="G603" s="13">
        <f t="shared" si="26"/>
        <v>1.1391998226753852</v>
      </c>
      <c r="H603" s="72">
        <f t="shared" si="27"/>
        <v>0.9965425550964383</v>
      </c>
      <c r="I603" s="5"/>
    </row>
    <row r="604" spans="1:9" ht="12.75">
      <c r="A604" s="5"/>
      <c r="B604" s="7">
        <f t="shared" si="23"/>
        <v>1996</v>
      </c>
      <c r="C604" s="13">
        <f t="shared" si="24"/>
        <v>1.1332870048644892</v>
      </c>
      <c r="D604" s="13">
        <f t="shared" si="25"/>
        <v>1.1294281729428173</v>
      </c>
      <c r="E604" s="73">
        <f t="shared" si="22"/>
        <v>0.9965950091149829</v>
      </c>
      <c r="F604" s="5"/>
      <c r="G604" s="13">
        <f t="shared" si="26"/>
        <v>1.1251094464442066</v>
      </c>
      <c r="H604" s="13">
        <f t="shared" si="27"/>
        <v>0.9927842123088138</v>
      </c>
      <c r="I604" s="5"/>
    </row>
    <row r="605" spans="1:9" ht="12.75">
      <c r="A605" s="5"/>
      <c r="B605" s="7">
        <f t="shared" si="23"/>
        <v>1997</v>
      </c>
      <c r="C605" s="13">
        <f t="shared" si="24"/>
        <v>1.1314692175619327</v>
      </c>
      <c r="D605" s="13">
        <f t="shared" si="25"/>
        <v>1.132378365028402</v>
      </c>
      <c r="E605" s="73">
        <f t="shared" si="22"/>
        <v>1.000803510561629</v>
      </c>
      <c r="F605" s="5"/>
      <c r="G605" s="13">
        <f t="shared" si="26"/>
        <v>1.141720709035884</v>
      </c>
      <c r="H605" s="13">
        <f t="shared" si="27"/>
        <v>1.0090603361672013</v>
      </c>
      <c r="I605" s="5"/>
    </row>
    <row r="606" spans="1:9" ht="12.75">
      <c r="A606" s="5"/>
      <c r="B606" s="7">
        <f t="shared" si="23"/>
        <v>1998</v>
      </c>
      <c r="C606" s="13">
        <f t="shared" si="24"/>
        <v>1.0842185128983308</v>
      </c>
      <c r="D606" s="13">
        <f t="shared" si="25"/>
        <v>1.0815703380588877</v>
      </c>
      <c r="E606" s="73">
        <f t="shared" si="22"/>
        <v>0.9975575266351392</v>
      </c>
      <c r="F606" s="5"/>
      <c r="G606" s="13">
        <f t="shared" si="26"/>
        <v>1.0906922144804605</v>
      </c>
      <c r="H606" s="13">
        <f t="shared" si="27"/>
        <v>1.005970845825925</v>
      </c>
      <c r="I606" s="5"/>
    </row>
    <row r="607" spans="1:9" ht="12.75">
      <c r="A607" s="5"/>
      <c r="B607" s="7">
        <f t="shared" si="23"/>
        <v>1999</v>
      </c>
      <c r="C607" s="13">
        <f t="shared" si="24"/>
        <v>1.072478256523043</v>
      </c>
      <c r="D607" s="13">
        <f t="shared" si="25"/>
        <v>1.072897761645493</v>
      </c>
      <c r="E607" s="73">
        <f t="shared" si="22"/>
        <v>1.0003911548974522</v>
      </c>
      <c r="F607" s="5"/>
      <c r="G607" s="13">
        <f t="shared" si="26"/>
        <v>1.073013227788772</v>
      </c>
      <c r="H607" s="13">
        <f t="shared" si="27"/>
        <v>1.0004988178198255</v>
      </c>
      <c r="I607" s="5"/>
    </row>
    <row r="608" spans="1:9" ht="12.75">
      <c r="A608" s="5"/>
      <c r="B608" s="7">
        <f t="shared" si="23"/>
        <v>2000</v>
      </c>
      <c r="C608" s="13">
        <f t="shared" si="24"/>
        <v>1.0654362416107384</v>
      </c>
      <c r="D608" s="13">
        <f t="shared" si="25"/>
        <v>1.0478338502020488</v>
      </c>
      <c r="E608" s="13">
        <f t="shared" si="22"/>
        <v>0.9834787003471197</v>
      </c>
      <c r="F608" s="5"/>
      <c r="G608" s="13">
        <f t="shared" si="26"/>
        <v>1.0635798874005047</v>
      </c>
      <c r="H608" s="72">
        <f t="shared" si="27"/>
        <v>0.9982576580955917</v>
      </c>
      <c r="I608" s="5"/>
    </row>
    <row r="609" spans="1:9" ht="12.75">
      <c r="A609" s="5"/>
      <c r="B609" s="7">
        <f t="shared" si="23"/>
        <v>2001</v>
      </c>
      <c r="C609" s="74">
        <f t="shared" si="24"/>
        <v>1.0853018372703411</v>
      </c>
      <c r="D609" s="74">
        <f t="shared" si="25"/>
        <v>1.0955156950672646</v>
      </c>
      <c r="E609" s="13">
        <f t="shared" si="22"/>
        <v>1.0094110757451702</v>
      </c>
      <c r="F609" s="5"/>
      <c r="G609" s="13">
        <f t="shared" si="26"/>
        <v>1.084694715706854</v>
      </c>
      <c r="H609" s="13">
        <f t="shared" si="27"/>
        <v>0.9994405965763276</v>
      </c>
      <c r="I609" s="5"/>
    </row>
    <row r="610" spans="1:9" ht="12.75">
      <c r="A610" s="5"/>
      <c r="B610" s="7">
        <f t="shared" si="23"/>
        <v>2002</v>
      </c>
      <c r="C610" s="7"/>
      <c r="D610" s="7"/>
      <c r="E610" s="71"/>
      <c r="F610" s="5"/>
      <c r="G610" s="7"/>
      <c r="H610" s="7"/>
      <c r="I610" s="5"/>
    </row>
    <row r="611" spans="1:9" ht="12.75">
      <c r="A611" s="1"/>
      <c r="B611" s="5"/>
      <c r="C611" s="5"/>
      <c r="D611" s="5"/>
      <c r="E611" s="5"/>
      <c r="F611" s="5"/>
      <c r="G611" s="5"/>
      <c r="H611" s="5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 t="s">
        <v>203</v>
      </c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 t="s">
        <v>204</v>
      </c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 t="s">
        <v>205</v>
      </c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 t="s">
        <v>206</v>
      </c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75"/>
      <c r="B620" s="75"/>
      <c r="C620" s="75"/>
      <c r="D620" s="75"/>
      <c r="E620" s="134" t="s">
        <v>401</v>
      </c>
      <c r="F620" s="75"/>
      <c r="G620" s="75"/>
      <c r="H620" s="75"/>
      <c r="I620" s="75"/>
    </row>
    <row r="621" spans="1:9" ht="12.75">
      <c r="A621" s="5"/>
      <c r="B621" s="5"/>
      <c r="C621" s="5"/>
      <c r="D621" s="5"/>
      <c r="E621" s="5"/>
      <c r="F621" s="5"/>
      <c r="G621" s="5"/>
      <c r="H621" s="5"/>
      <c r="I621" s="5"/>
    </row>
    <row r="622" spans="1:9" ht="23.25">
      <c r="A622" s="5"/>
      <c r="B622" s="18" t="s">
        <v>260</v>
      </c>
      <c r="C622" s="5"/>
      <c r="D622" s="5"/>
      <c r="E622" s="5"/>
      <c r="F622" s="5"/>
      <c r="G622" s="5"/>
      <c r="H622" s="5"/>
      <c r="I622" s="5"/>
    </row>
    <row r="623" spans="1:9" ht="23.25">
      <c r="A623" s="5"/>
      <c r="B623" s="18" t="s">
        <v>261</v>
      </c>
      <c r="C623" s="5"/>
      <c r="D623" s="5"/>
      <c r="E623" s="5"/>
      <c r="F623" s="5"/>
      <c r="G623" s="5"/>
      <c r="H623" s="5"/>
      <c r="I623" s="5"/>
    </row>
    <row r="624" spans="1:9" ht="12.75">
      <c r="A624" s="5"/>
      <c r="B624" s="2"/>
      <c r="C624" s="5"/>
      <c r="D624" s="5"/>
      <c r="E624" s="5"/>
      <c r="F624" s="5"/>
      <c r="G624" s="5"/>
      <c r="H624" s="5"/>
      <c r="I624" s="5"/>
    </row>
    <row r="625" spans="1:9" ht="12.75">
      <c r="A625" s="5"/>
      <c r="B625" s="2" t="s">
        <v>209</v>
      </c>
      <c r="C625" s="5"/>
      <c r="D625" s="5"/>
      <c r="E625" s="5"/>
      <c r="F625" s="5"/>
      <c r="G625" s="5"/>
      <c r="H625" s="5"/>
      <c r="I625" s="5"/>
    </row>
    <row r="626" spans="1:9" ht="12.75">
      <c r="A626" s="5"/>
      <c r="B626" s="5"/>
      <c r="C626" s="5"/>
      <c r="D626" s="5"/>
      <c r="E626" s="5"/>
      <c r="F626" s="5"/>
      <c r="G626" s="5"/>
      <c r="H626" s="5"/>
      <c r="I626" s="5"/>
    </row>
    <row r="627" spans="1:9" ht="12.75">
      <c r="A627" s="5"/>
      <c r="B627" s="1" t="s">
        <v>262</v>
      </c>
      <c r="C627" s="5"/>
      <c r="D627" s="5"/>
      <c r="E627" s="5"/>
      <c r="F627" s="5"/>
      <c r="G627" s="5"/>
      <c r="H627" s="5"/>
      <c r="I627" s="5"/>
    </row>
    <row r="628" spans="1:9" ht="12.75">
      <c r="A628" s="5"/>
      <c r="B628" s="1" t="s">
        <v>263</v>
      </c>
      <c r="C628" s="5"/>
      <c r="D628" s="5"/>
      <c r="E628" s="5"/>
      <c r="F628" s="5"/>
      <c r="G628" s="5"/>
      <c r="H628" s="5"/>
      <c r="I628" s="5"/>
    </row>
    <row r="629" spans="1:9" ht="12.75">
      <c r="A629" s="5"/>
      <c r="B629" s="1" t="s">
        <v>264</v>
      </c>
      <c r="C629" s="5"/>
      <c r="D629" s="5"/>
      <c r="E629" s="5"/>
      <c r="F629" s="5"/>
      <c r="G629" s="5"/>
      <c r="H629" s="5"/>
      <c r="I629" s="5"/>
    </row>
    <row r="630" spans="1:9" ht="12.75">
      <c r="A630" s="5"/>
      <c r="B630" s="1" t="s">
        <v>265</v>
      </c>
      <c r="C630" s="5"/>
      <c r="D630" s="5"/>
      <c r="E630" s="5"/>
      <c r="F630" s="5"/>
      <c r="G630" s="5"/>
      <c r="H630" s="5"/>
      <c r="I630" s="5"/>
    </row>
    <row r="631" spans="1:9" ht="13.5" thickBot="1">
      <c r="A631" s="5"/>
      <c r="B631" s="1"/>
      <c r="C631" s="5"/>
      <c r="D631" s="5"/>
      <c r="E631" s="5"/>
      <c r="F631" s="5"/>
      <c r="G631" s="5"/>
      <c r="H631" s="5"/>
      <c r="I631" s="5"/>
    </row>
    <row r="632" spans="1:9" ht="13.5" thickBot="1">
      <c r="A632" s="5"/>
      <c r="B632" s="5"/>
      <c r="C632" s="76" t="s">
        <v>213</v>
      </c>
      <c r="D632" s="77" t="s">
        <v>17</v>
      </c>
      <c r="E632" s="76" t="s">
        <v>266</v>
      </c>
      <c r="F632" s="101" t="s">
        <v>267</v>
      </c>
      <c r="G632" s="77" t="s">
        <v>268</v>
      </c>
      <c r="H632" s="101" t="s">
        <v>269</v>
      </c>
      <c r="I632" s="5"/>
    </row>
    <row r="633" spans="1:9" ht="12.75">
      <c r="A633" s="5"/>
      <c r="B633" s="5"/>
      <c r="C633" s="102">
        <v>1991</v>
      </c>
      <c r="D633" s="103">
        <v>3770</v>
      </c>
      <c r="E633" s="104">
        <v>45100</v>
      </c>
      <c r="F633" s="105">
        <f aca="true" t="shared" si="28" ref="F633:F642">E633/(12*D633)</f>
        <v>0.9969053934571176</v>
      </c>
      <c r="G633" s="104">
        <v>41100</v>
      </c>
      <c r="H633" s="105">
        <f aca="true" t="shared" si="29" ref="H633:H642">G633/(12*D633)</f>
        <v>0.9084880636604774</v>
      </c>
      <c r="I633" s="5"/>
    </row>
    <row r="634" spans="1:9" ht="12.75">
      <c r="A634" s="5"/>
      <c r="B634" s="5"/>
      <c r="C634" s="106">
        <f>C633+1</f>
        <v>1992</v>
      </c>
      <c r="D634" s="107">
        <v>4543</v>
      </c>
      <c r="E634" s="108">
        <v>55100</v>
      </c>
      <c r="F634" s="109">
        <f t="shared" si="28"/>
        <v>1.0107124513904175</v>
      </c>
      <c r="G634" s="108">
        <v>46400</v>
      </c>
      <c r="H634" s="109">
        <f t="shared" si="29"/>
        <v>0.8511262748550884</v>
      </c>
      <c r="I634" s="5"/>
    </row>
    <row r="635" spans="1:9" ht="12.75">
      <c r="A635" s="5"/>
      <c r="B635" s="5"/>
      <c r="C635" s="106">
        <f aca="true" t="shared" si="30" ref="C635:C642">C634+1</f>
        <v>1993</v>
      </c>
      <c r="D635" s="107">
        <v>5379</v>
      </c>
      <c r="E635" s="108">
        <v>65800</v>
      </c>
      <c r="F635" s="109">
        <f t="shared" si="28"/>
        <v>1.0193964181694244</v>
      </c>
      <c r="G635" s="108">
        <v>51200</v>
      </c>
      <c r="H635" s="109">
        <f t="shared" si="29"/>
        <v>0.7932081551713454</v>
      </c>
      <c r="I635" s="5"/>
    </row>
    <row r="636" spans="1:9" ht="12.75">
      <c r="A636" s="5"/>
      <c r="B636" s="5"/>
      <c r="C636" s="106">
        <f t="shared" si="30"/>
        <v>1994</v>
      </c>
      <c r="D636" s="107">
        <v>6294</v>
      </c>
      <c r="E636" s="108">
        <v>78300</v>
      </c>
      <c r="F636" s="109">
        <f t="shared" si="28"/>
        <v>1.036701620591039</v>
      </c>
      <c r="G636" s="108">
        <v>56300</v>
      </c>
      <c r="H636" s="109">
        <f t="shared" si="29"/>
        <v>0.7454189174875543</v>
      </c>
      <c r="I636" s="5"/>
    </row>
    <row r="637" spans="1:9" ht="12.75">
      <c r="A637" s="5"/>
      <c r="B637" s="5"/>
      <c r="C637" s="106">
        <f t="shared" si="30"/>
        <v>1995</v>
      </c>
      <c r="D637" s="107">
        <v>7195</v>
      </c>
      <c r="E637" s="108">
        <v>89700</v>
      </c>
      <c r="F637" s="109">
        <f t="shared" si="28"/>
        <v>1.038915913829048</v>
      </c>
      <c r="G637" s="108">
        <v>60700</v>
      </c>
      <c r="H637" s="109">
        <f t="shared" si="29"/>
        <v>0.7030345147092889</v>
      </c>
      <c r="I637" s="5"/>
    </row>
    <row r="638" spans="1:9" ht="12.75">
      <c r="A638" s="5"/>
      <c r="B638" s="5"/>
      <c r="C638" s="106">
        <f t="shared" si="30"/>
        <v>1996</v>
      </c>
      <c r="D638" s="107">
        <v>8154</v>
      </c>
      <c r="E638" s="108">
        <v>87900</v>
      </c>
      <c r="F638" s="109">
        <f t="shared" si="28"/>
        <v>0.8983321069413784</v>
      </c>
      <c r="G638" s="108">
        <v>98100</v>
      </c>
      <c r="H638" s="109">
        <f t="shared" si="29"/>
        <v>1.0025754231052244</v>
      </c>
      <c r="I638" s="5"/>
    </row>
    <row r="639" spans="1:9" ht="12.75">
      <c r="A639" s="5"/>
      <c r="B639" s="5"/>
      <c r="C639" s="106">
        <f t="shared" si="30"/>
        <v>1997</v>
      </c>
      <c r="D639" s="107">
        <v>9226</v>
      </c>
      <c r="E639" s="108">
        <v>93500</v>
      </c>
      <c r="F639" s="109">
        <f t="shared" si="28"/>
        <v>0.8445335645639136</v>
      </c>
      <c r="G639" s="108">
        <v>112000</v>
      </c>
      <c r="H639" s="109">
        <f t="shared" si="29"/>
        <v>1.0116337885685383</v>
      </c>
      <c r="I639" s="5"/>
    </row>
    <row r="640" spans="1:9" ht="12.75">
      <c r="A640" s="5"/>
      <c r="B640" s="5"/>
      <c r="C640" s="106">
        <f t="shared" si="30"/>
        <v>1998</v>
      </c>
      <c r="D640" s="107">
        <v>10003</v>
      </c>
      <c r="E640" s="108">
        <v>97000</v>
      </c>
      <c r="F640" s="109">
        <f t="shared" si="28"/>
        <v>0.8080909060615149</v>
      </c>
      <c r="G640" s="108">
        <v>123900</v>
      </c>
      <c r="H640" s="109">
        <f t="shared" si="29"/>
        <v>1.0321903428971309</v>
      </c>
      <c r="I640" s="5"/>
    </row>
    <row r="641" spans="1:9" ht="12.75">
      <c r="A641" s="5"/>
      <c r="B641" s="5"/>
      <c r="C641" s="106">
        <f t="shared" si="30"/>
        <v>1999</v>
      </c>
      <c r="D641" s="107">
        <v>10728</v>
      </c>
      <c r="E641" s="108">
        <v>94200</v>
      </c>
      <c r="F641" s="109">
        <f t="shared" si="28"/>
        <v>0.7317300521998509</v>
      </c>
      <c r="G641" s="108">
        <v>129600</v>
      </c>
      <c r="H641" s="109">
        <f t="shared" si="29"/>
        <v>1.0067114093959733</v>
      </c>
      <c r="I641" s="5"/>
    </row>
    <row r="642" spans="1:9" ht="13.5" thickBot="1">
      <c r="A642" s="5"/>
      <c r="B642" s="5"/>
      <c r="C642" s="110">
        <f t="shared" si="30"/>
        <v>2000</v>
      </c>
      <c r="D642" s="111">
        <v>11430</v>
      </c>
      <c r="E642" s="112">
        <v>91700</v>
      </c>
      <c r="F642" s="113">
        <f t="shared" si="28"/>
        <v>0.6685622630504521</v>
      </c>
      <c r="G642" s="112">
        <v>137100</v>
      </c>
      <c r="H642" s="113">
        <f t="shared" si="29"/>
        <v>0.9995625546806649</v>
      </c>
      <c r="I642" s="5"/>
    </row>
    <row r="643" spans="1:9" ht="12.75">
      <c r="A643" s="5"/>
      <c r="B643" s="5"/>
      <c r="C643" s="5"/>
      <c r="D643" s="96"/>
      <c r="E643" s="97"/>
      <c r="F643" s="97"/>
      <c r="G643" s="97"/>
      <c r="H643" s="97"/>
      <c r="I643" s="5"/>
    </row>
    <row r="644" spans="1:9" ht="12.75">
      <c r="A644" s="5"/>
      <c r="B644" s="5"/>
      <c r="C644" s="5"/>
      <c r="D644" s="96"/>
      <c r="E644" s="97"/>
      <c r="F644" s="99">
        <f>SUM(F633:F642)</f>
        <v>9.053880690254157</v>
      </c>
      <c r="G644" s="98" t="s">
        <v>218</v>
      </c>
      <c r="H644" s="99">
        <f>SUM(H633:H642)</f>
        <v>9.053949444531288</v>
      </c>
      <c r="I644" s="5"/>
    </row>
    <row r="645" spans="1:9" ht="12.75">
      <c r="A645" s="5"/>
      <c r="B645" s="1" t="s">
        <v>219</v>
      </c>
      <c r="C645" s="5"/>
      <c r="D645" s="5"/>
      <c r="E645" s="5"/>
      <c r="F645" s="5"/>
      <c r="G645" s="5"/>
      <c r="H645" s="5"/>
      <c r="I645" s="5"/>
    </row>
    <row r="646" spans="1:9" ht="12.75">
      <c r="A646" s="5"/>
      <c r="B646" s="5"/>
      <c r="C646" s="1"/>
      <c r="D646" s="5"/>
      <c r="E646" s="5"/>
      <c r="F646" s="5"/>
      <c r="G646" s="5"/>
      <c r="H646" s="5"/>
      <c r="I646" s="5"/>
    </row>
    <row r="647" spans="1:9" ht="12.75">
      <c r="A647" s="5"/>
      <c r="B647" s="1" t="s">
        <v>220</v>
      </c>
      <c r="C647" s="5"/>
      <c r="D647" s="5"/>
      <c r="E647" s="5"/>
      <c r="F647" s="5"/>
      <c r="G647" s="5"/>
      <c r="H647" s="5"/>
      <c r="I647" s="5"/>
    </row>
    <row r="648" spans="1:9" ht="12.75">
      <c r="A648" s="5"/>
      <c r="B648" s="1" t="s">
        <v>270</v>
      </c>
      <c r="C648" s="3"/>
      <c r="D648" s="1"/>
      <c r="E648" s="5"/>
      <c r="F648" s="5"/>
      <c r="G648" s="5"/>
      <c r="H648" s="5"/>
      <c r="I648" s="5"/>
    </row>
    <row r="649" spans="1:9" ht="12.75">
      <c r="A649" s="5"/>
      <c r="B649" s="1" t="s">
        <v>271</v>
      </c>
      <c r="C649" s="3"/>
      <c r="D649" s="1"/>
      <c r="E649" s="5"/>
      <c r="F649" s="5"/>
      <c r="G649" s="5"/>
      <c r="H649" s="5"/>
      <c r="I649" s="5"/>
    </row>
    <row r="650" spans="1:9" ht="12.75">
      <c r="A650" s="5"/>
      <c r="B650" s="1" t="s">
        <v>272</v>
      </c>
      <c r="C650" s="3"/>
      <c r="D650" s="1"/>
      <c r="E650" s="5"/>
      <c r="F650" s="5"/>
      <c r="G650" s="5"/>
      <c r="H650" s="5"/>
      <c r="I650" s="5"/>
    </row>
    <row r="651" spans="1:9" ht="12.75">
      <c r="A651" s="5"/>
      <c r="B651" s="5"/>
      <c r="C651" s="3"/>
      <c r="D651" s="1"/>
      <c r="E651" s="5"/>
      <c r="F651" s="5"/>
      <c r="G651" s="5"/>
      <c r="H651" s="5"/>
      <c r="I651" s="5"/>
    </row>
    <row r="652" spans="1:9" ht="12.75">
      <c r="A652" s="5"/>
      <c r="B652" s="1" t="s">
        <v>273</v>
      </c>
      <c r="C652" s="5"/>
      <c r="D652" s="5"/>
      <c r="E652" s="5"/>
      <c r="F652" s="5"/>
      <c r="G652" s="5"/>
      <c r="H652" s="5"/>
      <c r="I652" s="5"/>
    </row>
    <row r="653" spans="1:9" ht="12.75">
      <c r="A653" s="5"/>
      <c r="B653" s="1" t="s">
        <v>274</v>
      </c>
      <c r="C653" s="5"/>
      <c r="D653" s="5"/>
      <c r="E653" s="5"/>
      <c r="F653" s="5"/>
      <c r="G653" s="5"/>
      <c r="H653" s="5"/>
      <c r="I653" s="5"/>
    </row>
    <row r="654" spans="1:9" ht="12.75">
      <c r="A654" s="5"/>
      <c r="B654" s="1" t="s">
        <v>275</v>
      </c>
      <c r="C654" s="5"/>
      <c r="D654" s="5"/>
      <c r="E654" s="5"/>
      <c r="F654" s="5"/>
      <c r="G654" s="5"/>
      <c r="H654" s="5"/>
      <c r="I654" s="5"/>
    </row>
    <row r="655" spans="1:9" ht="12.75">
      <c r="A655" s="5"/>
      <c r="B655" s="1" t="s">
        <v>276</v>
      </c>
      <c r="C655" s="5"/>
      <c r="D655" s="5"/>
      <c r="E655" s="5"/>
      <c r="F655" s="5"/>
      <c r="G655" s="5"/>
      <c r="H655" s="5"/>
      <c r="I655" s="5"/>
    </row>
    <row r="656" spans="1:9" ht="12.75">
      <c r="A656" s="5"/>
      <c r="B656" s="1" t="s">
        <v>277</v>
      </c>
      <c r="C656" s="5"/>
      <c r="D656" s="5"/>
      <c r="E656" s="5"/>
      <c r="F656" s="5"/>
      <c r="G656" s="5"/>
      <c r="H656" s="5"/>
      <c r="I656" s="5"/>
    </row>
    <row r="657" spans="1:9" ht="12.75">
      <c r="A657" s="5"/>
      <c r="B657" s="1" t="s">
        <v>278</v>
      </c>
      <c r="C657" s="5"/>
      <c r="D657" s="5"/>
      <c r="E657" s="5"/>
      <c r="F657" s="5"/>
      <c r="G657" s="5"/>
      <c r="H657" s="5"/>
      <c r="I657" s="5"/>
    </row>
    <row r="658" spans="1:9" ht="12.75">
      <c r="A658" s="5"/>
      <c r="B658" s="1" t="s">
        <v>279</v>
      </c>
      <c r="C658" s="5"/>
      <c r="D658" s="5"/>
      <c r="E658" s="5"/>
      <c r="F658" s="5"/>
      <c r="G658" s="5"/>
      <c r="H658" s="5"/>
      <c r="I658" s="5"/>
    </row>
    <row r="659" spans="1:9" ht="12.75">
      <c r="A659" s="5"/>
      <c r="B659" s="1" t="s">
        <v>280</v>
      </c>
      <c r="C659" s="5"/>
      <c r="D659" s="5"/>
      <c r="E659" s="5"/>
      <c r="F659" s="5"/>
      <c r="G659" s="5"/>
      <c r="H659" s="5"/>
      <c r="I659" s="5"/>
    </row>
    <row r="660" spans="1:9" ht="12.75">
      <c r="A660" s="5"/>
      <c r="B660" s="1" t="s">
        <v>281</v>
      </c>
      <c r="C660" s="5"/>
      <c r="D660" s="5"/>
      <c r="E660" s="5"/>
      <c r="F660" s="5"/>
      <c r="G660" s="5"/>
      <c r="H660" s="5"/>
      <c r="I660" s="5"/>
    </row>
    <row r="661" spans="1:9" ht="12.75">
      <c r="A661" s="5"/>
      <c r="B661" s="5"/>
      <c r="C661" s="5"/>
      <c r="D661" s="1" t="s">
        <v>282</v>
      </c>
      <c r="E661" s="5"/>
      <c r="F661" s="5"/>
      <c r="G661" s="5"/>
      <c r="H661" s="5"/>
      <c r="I661" s="5"/>
    </row>
    <row r="662" spans="1:9" ht="12.75">
      <c r="A662" s="5"/>
      <c r="B662" s="5"/>
      <c r="C662" s="5"/>
      <c r="D662" s="5"/>
      <c r="E662" s="5"/>
      <c r="F662" s="5"/>
      <c r="G662" s="5"/>
      <c r="H662" s="5"/>
      <c r="I662" s="5"/>
    </row>
    <row r="663" spans="1:9" ht="12.75">
      <c r="A663" s="5"/>
      <c r="B663" s="1" t="s">
        <v>283</v>
      </c>
      <c r="C663" s="5"/>
      <c r="D663" s="5"/>
      <c r="E663" s="5"/>
      <c r="F663" s="5"/>
      <c r="G663" s="5"/>
      <c r="H663" s="5"/>
      <c r="I663" s="5"/>
    </row>
    <row r="664" spans="1:9" ht="12.75">
      <c r="A664" s="5"/>
      <c r="B664" s="1" t="s">
        <v>284</v>
      </c>
      <c r="C664" s="5"/>
      <c r="D664" s="5"/>
      <c r="E664" s="5"/>
      <c r="F664" s="5"/>
      <c r="G664" s="5"/>
      <c r="H664" s="5"/>
      <c r="I664" s="5"/>
    </row>
    <row r="665" spans="1:9" ht="12.75">
      <c r="A665" s="5"/>
      <c r="B665" s="1" t="s">
        <v>285</v>
      </c>
      <c r="C665" s="5"/>
      <c r="D665" s="5"/>
      <c r="E665" s="5"/>
      <c r="F665" s="5"/>
      <c r="G665" s="5"/>
      <c r="H665" s="5"/>
      <c r="I665" s="5"/>
    </row>
    <row r="666" spans="1:9" ht="12.75">
      <c r="A666" s="5"/>
      <c r="B666" s="1" t="s">
        <v>286</v>
      </c>
      <c r="C666" s="5"/>
      <c r="D666" s="5"/>
      <c r="E666" s="5"/>
      <c r="F666" s="5"/>
      <c r="G666" s="5"/>
      <c r="H666" s="5"/>
      <c r="I666" s="5"/>
    </row>
    <row r="667" spans="1:9" ht="12.75">
      <c r="A667" s="5"/>
      <c r="B667" s="1" t="s">
        <v>287</v>
      </c>
      <c r="C667" s="5"/>
      <c r="D667" s="5"/>
      <c r="E667" s="5"/>
      <c r="F667" s="5"/>
      <c r="G667" s="5"/>
      <c r="H667" s="5"/>
      <c r="I667" s="5"/>
    </row>
    <row r="668" spans="1:9" ht="12.75">
      <c r="A668" s="5"/>
      <c r="B668" s="1" t="s">
        <v>288</v>
      </c>
      <c r="C668" s="5"/>
      <c r="D668" s="5"/>
      <c r="E668" s="5"/>
      <c r="F668" s="5"/>
      <c r="G668" s="5"/>
      <c r="H668" s="5"/>
      <c r="I668" s="5"/>
    </row>
    <row r="669" spans="1:9" ht="12.75">
      <c r="A669" s="5"/>
      <c r="B669" s="1" t="s">
        <v>289</v>
      </c>
      <c r="C669" s="5"/>
      <c r="D669" s="5"/>
      <c r="E669" s="5"/>
      <c r="F669" s="5"/>
      <c r="G669" s="5"/>
      <c r="H669" s="5"/>
      <c r="I669" s="5"/>
    </row>
    <row r="670" spans="1:9" ht="12.75">
      <c r="A670" s="5"/>
      <c r="B670" s="1" t="s">
        <v>290</v>
      </c>
      <c r="C670" s="5"/>
      <c r="D670" s="5"/>
      <c r="E670" s="5"/>
      <c r="F670" s="5"/>
      <c r="G670" s="5"/>
      <c r="H670" s="5"/>
      <c r="I670" s="5"/>
    </row>
    <row r="671" spans="1:9" ht="12.75">
      <c r="A671" s="5"/>
      <c r="B671" s="1" t="s">
        <v>291</v>
      </c>
      <c r="C671" s="5"/>
      <c r="D671" s="5"/>
      <c r="E671" s="5"/>
      <c r="F671" s="5"/>
      <c r="G671" s="5"/>
      <c r="H671" s="5"/>
      <c r="I671" s="5"/>
    </row>
    <row r="672" spans="1:9" ht="12.75">
      <c r="A672" s="5"/>
      <c r="B672" s="1" t="s">
        <v>292</v>
      </c>
      <c r="C672" s="5"/>
      <c r="D672" s="5"/>
      <c r="E672" s="5"/>
      <c r="F672" s="5"/>
      <c r="G672" s="5"/>
      <c r="H672" s="5"/>
      <c r="I672" s="5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4"/>
      <c r="B674" s="4"/>
      <c r="C674" s="4"/>
      <c r="D674" s="4"/>
      <c r="E674" s="128" t="s">
        <v>402</v>
      </c>
      <c r="F674" s="4"/>
      <c r="G674" s="4"/>
      <c r="H674" s="4"/>
      <c r="I674" s="4"/>
    </row>
    <row r="675" spans="1:9" s="5" customFormat="1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0.25">
      <c r="A676" s="1"/>
      <c r="B676" s="6" t="s">
        <v>309</v>
      </c>
      <c r="C676" s="1"/>
      <c r="D676" s="1"/>
      <c r="E676" s="1"/>
      <c r="F676" s="1"/>
      <c r="G676" s="1"/>
      <c r="H676" s="1"/>
      <c r="I676" s="1"/>
    </row>
    <row r="677" spans="1:9" ht="20.25">
      <c r="A677" s="1"/>
      <c r="B677" s="6" t="s">
        <v>310</v>
      </c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2" t="s">
        <v>311</v>
      </c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2" t="s">
        <v>312</v>
      </c>
      <c r="C681" s="1"/>
      <c r="D681" s="1"/>
      <c r="E681" s="1"/>
      <c r="F681" s="1"/>
      <c r="G681" s="1"/>
      <c r="H681" s="1"/>
      <c r="I681" s="1"/>
    </row>
    <row r="682" spans="1:9" ht="13.5" thickBo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3.5" thickBot="1">
      <c r="A683" s="1"/>
      <c r="B683" s="1"/>
      <c r="C683" s="1"/>
      <c r="D683" s="60" t="s">
        <v>17</v>
      </c>
      <c r="E683" s="114" t="s">
        <v>313</v>
      </c>
      <c r="F683" s="114" t="s">
        <v>314</v>
      </c>
      <c r="G683" s="61" t="s">
        <v>315</v>
      </c>
      <c r="H683" s="1"/>
      <c r="I683" s="1"/>
    </row>
    <row r="684" spans="1:9" ht="13.5" thickBot="1">
      <c r="A684" s="1"/>
      <c r="B684" s="1"/>
      <c r="C684" s="1"/>
      <c r="D684" s="115">
        <v>2500</v>
      </c>
      <c r="E684" s="116">
        <v>6000</v>
      </c>
      <c r="F684" s="116">
        <v>10000</v>
      </c>
      <c r="G684" s="117" t="s">
        <v>316</v>
      </c>
      <c r="H684" s="1"/>
      <c r="I684" s="1"/>
    </row>
    <row r="685" spans="1:9" ht="12.75">
      <c r="A685" s="1"/>
      <c r="B685" s="1"/>
      <c r="C685" s="36">
        <v>1989</v>
      </c>
      <c r="D685" s="37">
        <v>3.4</v>
      </c>
      <c r="E685" s="118">
        <v>88.3</v>
      </c>
      <c r="F685" s="118">
        <v>8</v>
      </c>
      <c r="G685" s="38">
        <v>0.3</v>
      </c>
      <c r="H685" s="1"/>
      <c r="I685" s="1"/>
    </row>
    <row r="686" spans="1:9" ht="12.75">
      <c r="A686" s="1"/>
      <c r="B686" s="1"/>
      <c r="C686" s="42">
        <f>C685+1</f>
        <v>1990</v>
      </c>
      <c r="D686" s="43">
        <v>2.9</v>
      </c>
      <c r="E686" s="24">
        <v>85</v>
      </c>
      <c r="F686" s="24">
        <v>11.5</v>
      </c>
      <c r="G686" s="44">
        <v>0.6</v>
      </c>
      <c r="H686" s="1"/>
      <c r="I686" s="1"/>
    </row>
    <row r="687" spans="1:9" ht="12.75">
      <c r="A687" s="1"/>
      <c r="B687" s="1"/>
      <c r="C687" s="42">
        <f aca="true" t="shared" si="31" ref="C687:C696">C686+1</f>
        <v>1991</v>
      </c>
      <c r="D687" s="43">
        <v>2.3</v>
      </c>
      <c r="E687" s="24">
        <v>87.7</v>
      </c>
      <c r="F687" s="24">
        <v>9.8</v>
      </c>
      <c r="G687" s="44">
        <v>0.2</v>
      </c>
      <c r="H687" s="1"/>
      <c r="I687" s="1"/>
    </row>
    <row r="688" spans="1:9" ht="12.75">
      <c r="A688" s="1"/>
      <c r="B688" s="1"/>
      <c r="C688" s="42">
        <f t="shared" si="31"/>
        <v>1992</v>
      </c>
      <c r="D688" s="43">
        <v>1.9</v>
      </c>
      <c r="E688" s="24">
        <v>88.3</v>
      </c>
      <c r="F688" s="24">
        <v>9.4</v>
      </c>
      <c r="G688" s="44">
        <v>0.4</v>
      </c>
      <c r="H688" s="1"/>
      <c r="I688" s="1"/>
    </row>
    <row r="689" spans="1:9" ht="12.75">
      <c r="A689" s="1"/>
      <c r="B689" s="1"/>
      <c r="C689" s="42">
        <f t="shared" si="31"/>
        <v>1993</v>
      </c>
      <c r="D689" s="43">
        <v>1.2</v>
      </c>
      <c r="E689" s="24">
        <v>83.3</v>
      </c>
      <c r="F689" s="24">
        <v>14.9</v>
      </c>
      <c r="G689" s="44">
        <v>0.6</v>
      </c>
      <c r="H689" s="1"/>
      <c r="I689" s="1"/>
    </row>
    <row r="690" spans="1:9" ht="12.75">
      <c r="A690" s="1"/>
      <c r="B690" s="1"/>
      <c r="C690" s="42">
        <f t="shared" si="31"/>
        <v>1994</v>
      </c>
      <c r="D690" s="43">
        <v>1.4</v>
      </c>
      <c r="E690" s="24">
        <v>75</v>
      </c>
      <c r="F690" s="24">
        <v>22</v>
      </c>
      <c r="G690" s="44">
        <v>1.6</v>
      </c>
      <c r="H690" s="1"/>
      <c r="I690" s="1"/>
    </row>
    <row r="691" spans="1:9" ht="12.75">
      <c r="A691" s="1"/>
      <c r="B691" s="1"/>
      <c r="C691" s="42">
        <f t="shared" si="31"/>
        <v>1995</v>
      </c>
      <c r="D691" s="43">
        <v>1.4</v>
      </c>
      <c r="E691" s="24">
        <v>60.1</v>
      </c>
      <c r="F691" s="24">
        <v>34.1</v>
      </c>
      <c r="G691" s="44">
        <v>4.4</v>
      </c>
      <c r="H691" s="1"/>
      <c r="I691" s="1"/>
    </row>
    <row r="692" spans="1:9" ht="12.75">
      <c r="A692" s="1"/>
      <c r="B692" s="1"/>
      <c r="C692" s="42">
        <f t="shared" si="31"/>
        <v>1996</v>
      </c>
      <c r="D692" s="43">
        <v>1.5</v>
      </c>
      <c r="E692" s="24">
        <v>46.2</v>
      </c>
      <c r="F692" s="24">
        <v>43.4</v>
      </c>
      <c r="G692" s="44">
        <v>8.9</v>
      </c>
      <c r="H692" s="1"/>
      <c r="I692" s="1"/>
    </row>
    <row r="693" spans="1:9" ht="12.75">
      <c r="A693" s="1"/>
      <c r="B693" s="1"/>
      <c r="C693" s="42">
        <f t="shared" si="31"/>
        <v>1997</v>
      </c>
      <c r="D693" s="43">
        <v>1.4</v>
      </c>
      <c r="E693" s="24">
        <v>34.1</v>
      </c>
      <c r="F693" s="24">
        <v>50.8</v>
      </c>
      <c r="G693" s="44">
        <v>13.7</v>
      </c>
      <c r="H693" s="1"/>
      <c r="I693" s="1"/>
    </row>
    <row r="694" spans="1:9" ht="12.75">
      <c r="A694" s="1"/>
      <c r="B694" s="1"/>
      <c r="C694" s="42">
        <f t="shared" si="31"/>
        <v>1998</v>
      </c>
      <c r="D694" s="43">
        <v>1.4</v>
      </c>
      <c r="E694" s="24">
        <v>26.4</v>
      </c>
      <c r="F694" s="24">
        <v>51.5</v>
      </c>
      <c r="G694" s="44">
        <v>20.6</v>
      </c>
      <c r="H694" s="1"/>
      <c r="I694" s="1"/>
    </row>
    <row r="695" spans="1:9" ht="12.75">
      <c r="A695" s="1"/>
      <c r="B695" s="1"/>
      <c r="C695" s="42">
        <f t="shared" si="31"/>
        <v>1999</v>
      </c>
      <c r="D695" s="43">
        <v>1.5</v>
      </c>
      <c r="E695" s="24">
        <v>18.5</v>
      </c>
      <c r="F695" s="24">
        <v>47.7</v>
      </c>
      <c r="G695" s="44">
        <v>32.2</v>
      </c>
      <c r="H695" s="1"/>
      <c r="I695" s="1"/>
    </row>
    <row r="696" spans="1:9" ht="13.5" thickBot="1">
      <c r="A696" s="1"/>
      <c r="B696" s="1"/>
      <c r="C696" s="47">
        <f t="shared" si="31"/>
        <v>2000</v>
      </c>
      <c r="D696" s="48"/>
      <c r="E696" s="119"/>
      <c r="F696" s="119"/>
      <c r="G696" s="49"/>
      <c r="H696" s="1"/>
      <c r="I696" s="1"/>
    </row>
    <row r="697" spans="1:9" ht="13.5" thickBo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3.5" thickBot="1">
      <c r="A698" s="1"/>
      <c r="B698" s="1"/>
      <c r="C698" s="1"/>
      <c r="D698" s="60" t="s">
        <v>317</v>
      </c>
      <c r="E698" s="114" t="s">
        <v>318</v>
      </c>
      <c r="F698" s="114" t="s">
        <v>78</v>
      </c>
      <c r="G698" s="61" t="s">
        <v>319</v>
      </c>
      <c r="H698" s="1"/>
      <c r="I698" s="1"/>
    </row>
    <row r="699" spans="1:9" ht="13.5" thickBot="1">
      <c r="A699" s="1"/>
      <c r="B699" s="1"/>
      <c r="C699" s="1"/>
      <c r="D699" s="115">
        <v>2500</v>
      </c>
      <c r="E699" s="116">
        <v>6000</v>
      </c>
      <c r="F699" s="116">
        <v>10000</v>
      </c>
      <c r="G699" s="117" t="s">
        <v>316</v>
      </c>
      <c r="H699" s="1"/>
      <c r="I699" s="1"/>
    </row>
    <row r="700" spans="1:9" ht="12.75">
      <c r="A700" s="1"/>
      <c r="B700" s="1"/>
      <c r="C700" s="36">
        <v>1989</v>
      </c>
      <c r="D700" s="37">
        <v>37.9</v>
      </c>
      <c r="E700" s="118">
        <v>61.5</v>
      </c>
      <c r="F700" s="118">
        <v>0.6</v>
      </c>
      <c r="G700" s="38">
        <v>0</v>
      </c>
      <c r="H700" s="1"/>
      <c r="I700" s="1"/>
    </row>
    <row r="701" spans="1:9" ht="12.75">
      <c r="A701" s="1"/>
      <c r="B701" s="1"/>
      <c r="C701" s="42">
        <f>C700+1</f>
        <v>1990</v>
      </c>
      <c r="D701" s="43">
        <v>34</v>
      </c>
      <c r="E701" s="24">
        <v>65</v>
      </c>
      <c r="F701" s="24">
        <v>0.9</v>
      </c>
      <c r="G701" s="44">
        <v>0.1</v>
      </c>
      <c r="H701" s="1"/>
      <c r="I701" s="1"/>
    </row>
    <row r="702" spans="1:9" ht="12.75">
      <c r="A702" s="1"/>
      <c r="B702" s="1"/>
      <c r="C702" s="42">
        <f aca="true" t="shared" si="32" ref="C702:C711">C701+1</f>
        <v>1991</v>
      </c>
      <c r="D702" s="43">
        <v>29.7</v>
      </c>
      <c r="E702" s="24">
        <v>69.6</v>
      </c>
      <c r="F702" s="24">
        <v>0.7</v>
      </c>
      <c r="G702" s="44">
        <v>0</v>
      </c>
      <c r="H702" s="1"/>
      <c r="I702" s="1"/>
    </row>
    <row r="703" spans="1:9" ht="12.75">
      <c r="A703" s="1"/>
      <c r="B703" s="1"/>
      <c r="C703" s="42">
        <f t="shared" si="32"/>
        <v>1992</v>
      </c>
      <c r="D703" s="43">
        <v>26</v>
      </c>
      <c r="E703" s="24">
        <v>73.3</v>
      </c>
      <c r="F703" s="24">
        <v>0.7</v>
      </c>
      <c r="G703" s="44">
        <v>0</v>
      </c>
      <c r="H703" s="1"/>
      <c r="I703" s="1"/>
    </row>
    <row r="704" spans="1:9" ht="12.75">
      <c r="A704" s="1"/>
      <c r="B704" s="1"/>
      <c r="C704" s="42">
        <f t="shared" si="32"/>
        <v>1993</v>
      </c>
      <c r="D704" s="43">
        <v>17.1</v>
      </c>
      <c r="E704" s="24">
        <v>80.9</v>
      </c>
      <c r="F704" s="24">
        <v>2</v>
      </c>
      <c r="G704" s="44">
        <v>0</v>
      </c>
      <c r="H704" s="1"/>
      <c r="I704" s="1"/>
    </row>
    <row r="705" spans="1:9" ht="12.75">
      <c r="A705" s="1"/>
      <c r="B705" s="1"/>
      <c r="C705" s="42">
        <f t="shared" si="32"/>
        <v>1994</v>
      </c>
      <c r="D705" s="43">
        <v>12.5</v>
      </c>
      <c r="E705" s="24">
        <v>82.8</v>
      </c>
      <c r="F705" s="24">
        <v>4.5</v>
      </c>
      <c r="G705" s="44">
        <v>0.2</v>
      </c>
      <c r="H705" s="1"/>
      <c r="I705" s="1"/>
    </row>
    <row r="706" spans="1:9" ht="12.75">
      <c r="A706" s="1"/>
      <c r="B706" s="1"/>
      <c r="C706" s="42">
        <f t="shared" si="32"/>
        <v>1995</v>
      </c>
      <c r="D706" s="43">
        <v>9.2</v>
      </c>
      <c r="E706" s="24">
        <v>78.6</v>
      </c>
      <c r="F706" s="24">
        <v>11.5</v>
      </c>
      <c r="G706" s="44">
        <v>0.7</v>
      </c>
      <c r="H706" s="1"/>
      <c r="I706" s="1"/>
    </row>
    <row r="707" spans="1:9" ht="12.75">
      <c r="A707" s="1"/>
      <c r="B707" s="1"/>
      <c r="C707" s="42">
        <f t="shared" si="32"/>
        <v>1996</v>
      </c>
      <c r="D707" s="43">
        <v>7.6</v>
      </c>
      <c r="E707" s="24">
        <v>66</v>
      </c>
      <c r="F707" s="24">
        <v>24.4</v>
      </c>
      <c r="G707" s="44">
        <v>2</v>
      </c>
      <c r="H707" s="1"/>
      <c r="I707" s="1"/>
    </row>
    <row r="708" spans="1:9" ht="12.75">
      <c r="A708" s="1"/>
      <c r="B708" s="1"/>
      <c r="C708" s="42">
        <f t="shared" si="32"/>
        <v>1997</v>
      </c>
      <c r="D708" s="43">
        <v>6.3</v>
      </c>
      <c r="E708" s="24">
        <v>55.4</v>
      </c>
      <c r="F708" s="24">
        <v>33.6</v>
      </c>
      <c r="G708" s="44">
        <v>4.7</v>
      </c>
      <c r="H708" s="1"/>
      <c r="I708" s="1"/>
    </row>
    <row r="709" spans="1:9" ht="12.75">
      <c r="A709" s="1"/>
      <c r="B709" s="1"/>
      <c r="C709" s="42">
        <f t="shared" si="32"/>
        <v>1998</v>
      </c>
      <c r="D709" s="43">
        <v>6.2</v>
      </c>
      <c r="E709" s="24">
        <v>47.1</v>
      </c>
      <c r="F709" s="24">
        <v>38.6</v>
      </c>
      <c r="G709" s="44">
        <v>8.1</v>
      </c>
      <c r="H709" s="1"/>
      <c r="I709" s="1"/>
    </row>
    <row r="710" spans="1:9" ht="12.75">
      <c r="A710" s="1"/>
      <c r="B710" s="1"/>
      <c r="C710" s="42">
        <f t="shared" si="32"/>
        <v>1999</v>
      </c>
      <c r="D710" s="43">
        <v>4.9</v>
      </c>
      <c r="E710" s="24">
        <v>38</v>
      </c>
      <c r="F710" s="24">
        <v>40.6</v>
      </c>
      <c r="G710" s="44">
        <v>16.4</v>
      </c>
      <c r="H710" s="1"/>
      <c r="I710" s="1"/>
    </row>
    <row r="711" spans="1:9" ht="13.5" thickBot="1">
      <c r="A711" s="1"/>
      <c r="B711" s="1"/>
      <c r="C711" s="47">
        <f t="shared" si="32"/>
        <v>2000</v>
      </c>
      <c r="D711" s="48"/>
      <c r="E711" s="119"/>
      <c r="F711" s="119"/>
      <c r="G711" s="49"/>
      <c r="H711" s="1"/>
      <c r="I711" s="1"/>
    </row>
    <row r="712" spans="1:9" ht="13.5" thickBo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3.5" thickBot="1">
      <c r="A713" s="1"/>
      <c r="B713" s="1"/>
      <c r="C713" s="1"/>
      <c r="D713" s="60" t="s">
        <v>320</v>
      </c>
      <c r="E713" s="114" t="s">
        <v>313</v>
      </c>
      <c r="F713" s="114" t="s">
        <v>17</v>
      </c>
      <c r="G713" s="61" t="s">
        <v>169</v>
      </c>
      <c r="H713" s="1"/>
      <c r="I713" s="1"/>
    </row>
    <row r="714" spans="1:9" ht="13.5" thickBot="1">
      <c r="A714" s="1"/>
      <c r="B714" s="1"/>
      <c r="C714" s="1"/>
      <c r="D714" s="115">
        <v>2500</v>
      </c>
      <c r="E714" s="116">
        <v>6000</v>
      </c>
      <c r="F714" s="116">
        <v>10000</v>
      </c>
      <c r="G714" s="117" t="s">
        <v>316</v>
      </c>
      <c r="H714" s="1"/>
      <c r="I714" s="1"/>
    </row>
    <row r="715" spans="1:9" ht="12.75">
      <c r="A715" s="1"/>
      <c r="B715" s="1"/>
      <c r="C715" s="36">
        <v>1989</v>
      </c>
      <c r="D715" s="37">
        <v>21.6</v>
      </c>
      <c r="E715" s="118">
        <v>74.2</v>
      </c>
      <c r="F715" s="118">
        <v>4.1</v>
      </c>
      <c r="G715" s="38">
        <v>0.1</v>
      </c>
      <c r="H715" s="1"/>
      <c r="I715" s="1"/>
    </row>
    <row r="716" spans="1:9" ht="12.75">
      <c r="A716" s="1"/>
      <c r="B716" s="1"/>
      <c r="C716" s="42">
        <f>C715+1</f>
        <v>1990</v>
      </c>
      <c r="D716" s="43">
        <v>18.6</v>
      </c>
      <c r="E716" s="24">
        <v>74.9</v>
      </c>
      <c r="F716" s="24">
        <v>6.1</v>
      </c>
      <c r="G716" s="44">
        <v>0.4</v>
      </c>
      <c r="H716" s="1"/>
      <c r="I716" s="1"/>
    </row>
    <row r="717" spans="1:9" ht="12.75">
      <c r="A717" s="1"/>
      <c r="B717" s="1"/>
      <c r="C717" s="42">
        <f aca="true" t="shared" si="33" ref="C717:C726">C716+1</f>
        <v>1991</v>
      </c>
      <c r="D717" s="43">
        <v>16.3</v>
      </c>
      <c r="E717" s="24">
        <v>78.4</v>
      </c>
      <c r="F717" s="24">
        <v>5.1</v>
      </c>
      <c r="G717" s="44">
        <v>0.2</v>
      </c>
      <c r="H717" s="1"/>
      <c r="I717" s="1"/>
    </row>
    <row r="718" spans="1:9" ht="12.75">
      <c r="A718" s="1"/>
      <c r="B718" s="1"/>
      <c r="C718" s="42">
        <f t="shared" si="33"/>
        <v>1992</v>
      </c>
      <c r="D718" s="43">
        <v>14.6</v>
      </c>
      <c r="E718" s="24">
        <v>80.4</v>
      </c>
      <c r="F718" s="24">
        <v>4.9</v>
      </c>
      <c r="G718" s="44">
        <v>0.1</v>
      </c>
      <c r="H718" s="1"/>
      <c r="I718" s="1"/>
    </row>
    <row r="719" spans="1:9" ht="12.75">
      <c r="A719" s="1"/>
      <c r="B719" s="1"/>
      <c r="C719" s="42">
        <f t="shared" si="33"/>
        <v>1993</v>
      </c>
      <c r="D719" s="43">
        <v>10</v>
      </c>
      <c r="E719" s="24">
        <v>82</v>
      </c>
      <c r="F719" s="24">
        <v>7.7</v>
      </c>
      <c r="G719" s="44">
        <v>0.3</v>
      </c>
      <c r="H719" s="1"/>
      <c r="I719" s="1"/>
    </row>
    <row r="720" spans="1:9" ht="12.75">
      <c r="A720" s="1"/>
      <c r="B720" s="1"/>
      <c r="C720" s="42">
        <f t="shared" si="33"/>
        <v>1994</v>
      </c>
      <c r="D720" s="43">
        <v>7.7</v>
      </c>
      <c r="E720" s="24">
        <v>79.4</v>
      </c>
      <c r="F720" s="24">
        <v>12.1</v>
      </c>
      <c r="G720" s="44">
        <v>0.8</v>
      </c>
      <c r="H720" s="1"/>
      <c r="I720" s="1"/>
    </row>
    <row r="721" spans="1:9" ht="12.75">
      <c r="A721" s="1"/>
      <c r="B721" s="1"/>
      <c r="C721" s="42">
        <f t="shared" si="33"/>
        <v>1995</v>
      </c>
      <c r="D721" s="43">
        <v>5.9</v>
      </c>
      <c r="E721" s="24">
        <v>70.8</v>
      </c>
      <c r="F721" s="24">
        <v>21</v>
      </c>
      <c r="G721" s="44">
        <v>2.3</v>
      </c>
      <c r="H721" s="1"/>
      <c r="I721" s="1"/>
    </row>
    <row r="722" spans="1:9" ht="12.75">
      <c r="A722" s="1"/>
      <c r="B722" s="1"/>
      <c r="C722" s="42">
        <f t="shared" si="33"/>
        <v>1996</v>
      </c>
      <c r="D722" s="43">
        <v>5.1</v>
      </c>
      <c r="E722" s="24">
        <v>58</v>
      </c>
      <c r="F722" s="24">
        <v>32.1</v>
      </c>
      <c r="G722" s="44">
        <v>4.8</v>
      </c>
      <c r="H722" s="1"/>
      <c r="I722" s="1"/>
    </row>
    <row r="723" spans="1:9" ht="12.75">
      <c r="A723" s="1"/>
      <c r="B723" s="1"/>
      <c r="C723" s="42">
        <f t="shared" si="33"/>
        <v>1997</v>
      </c>
      <c r="D723" s="43">
        <v>4.3</v>
      </c>
      <c r="E723" s="24">
        <v>46.7</v>
      </c>
      <c r="F723" s="24">
        <v>40.6</v>
      </c>
      <c r="G723" s="44">
        <v>8.4</v>
      </c>
      <c r="H723" s="1"/>
      <c r="I723" s="1"/>
    </row>
    <row r="724" spans="1:9" ht="12.75">
      <c r="A724" s="1"/>
      <c r="B724" s="1"/>
      <c r="C724" s="42">
        <f t="shared" si="33"/>
        <v>1998</v>
      </c>
      <c r="D724" s="43">
        <v>4.2</v>
      </c>
      <c r="E724" s="24">
        <v>38.3</v>
      </c>
      <c r="F724" s="24">
        <v>44.1</v>
      </c>
      <c r="G724" s="44">
        <v>13.4</v>
      </c>
      <c r="H724" s="1"/>
      <c r="I724" s="1"/>
    </row>
    <row r="725" spans="1:9" ht="12.75">
      <c r="A725" s="1"/>
      <c r="B725" s="1"/>
      <c r="C725" s="42">
        <f t="shared" si="33"/>
        <v>1999</v>
      </c>
      <c r="D725" s="43">
        <v>3.5</v>
      </c>
      <c r="E725" s="24">
        <v>29.6</v>
      </c>
      <c r="F725" s="24">
        <v>43.7</v>
      </c>
      <c r="G725" s="44">
        <v>23.2</v>
      </c>
      <c r="H725" s="1"/>
      <c r="I725" s="1"/>
    </row>
    <row r="726" spans="1:9" ht="13.5" thickBot="1">
      <c r="A726" s="1"/>
      <c r="B726" s="1"/>
      <c r="C726" s="47">
        <f t="shared" si="33"/>
        <v>2000</v>
      </c>
      <c r="D726" s="48"/>
      <c r="E726" s="119"/>
      <c r="F726" s="119"/>
      <c r="G726" s="49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6"/>
      <c r="B728" s="16"/>
      <c r="C728" s="16"/>
      <c r="D728" s="16"/>
      <c r="E728" s="129" t="s">
        <v>403</v>
      </c>
      <c r="F728" s="16"/>
      <c r="G728" s="16"/>
      <c r="H728" s="16"/>
      <c r="I728" s="16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20.25">
      <c r="A730" s="1"/>
      <c r="B730" s="6" t="s">
        <v>321</v>
      </c>
      <c r="C730" s="1"/>
      <c r="D730" s="1"/>
      <c r="E730" s="1"/>
      <c r="F730" s="1"/>
      <c r="G730" s="1"/>
      <c r="H730" s="1"/>
      <c r="I730" s="1"/>
    </row>
    <row r="731" spans="1:9" ht="20.25">
      <c r="A731" s="1"/>
      <c r="B731" s="6" t="s">
        <v>322</v>
      </c>
      <c r="C731" s="1"/>
      <c r="D731" s="1"/>
      <c r="E731" s="1"/>
      <c r="F731" s="1"/>
      <c r="G731" s="1"/>
      <c r="H731" s="1"/>
      <c r="I731" s="1"/>
    </row>
    <row r="732" spans="1:9" ht="20.25">
      <c r="A732" s="1"/>
      <c r="B732" s="6" t="s">
        <v>323</v>
      </c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2" t="s">
        <v>324</v>
      </c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 t="s">
        <v>325</v>
      </c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 t="s">
        <v>326</v>
      </c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 t="s">
        <v>327</v>
      </c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 t="s">
        <v>328</v>
      </c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 t="s">
        <v>329</v>
      </c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 t="s">
        <v>330</v>
      </c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 t="s">
        <v>331</v>
      </c>
      <c r="E747" s="1"/>
      <c r="F747" s="1"/>
      <c r="G747" s="1"/>
      <c r="H747" s="1" t="s">
        <v>332</v>
      </c>
      <c r="I747" s="1"/>
    </row>
    <row r="748" spans="1:9" ht="12.75">
      <c r="A748" s="1"/>
      <c r="B748" s="1"/>
      <c r="C748" s="1"/>
      <c r="D748" s="1" t="s">
        <v>333</v>
      </c>
      <c r="E748" s="1"/>
      <c r="F748" s="1"/>
      <c r="G748" s="1"/>
      <c r="H748" s="1" t="s">
        <v>334</v>
      </c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 t="s">
        <v>335</v>
      </c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 t="s">
        <v>336</v>
      </c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 t="s">
        <v>337</v>
      </c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 t="s">
        <v>338</v>
      </c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 t="s">
        <v>339</v>
      </c>
      <c r="E757" s="1"/>
      <c r="F757" s="1"/>
      <c r="G757" s="1"/>
      <c r="H757" s="1"/>
      <c r="I757" s="1"/>
    </row>
    <row r="758" spans="1:9" ht="12.75">
      <c r="A758" s="1"/>
      <c r="B758" s="1" t="s">
        <v>340</v>
      </c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 t="s">
        <v>341</v>
      </c>
      <c r="E759" s="1"/>
      <c r="F759" s="1"/>
      <c r="G759" s="1"/>
      <c r="H759" s="1"/>
      <c r="I759" s="1"/>
    </row>
    <row r="760" spans="1:9" ht="12.75">
      <c r="A760" s="1"/>
      <c r="B760" s="1" t="s">
        <v>342</v>
      </c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 t="s">
        <v>343</v>
      </c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 t="s">
        <v>344</v>
      </c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 t="s">
        <v>345</v>
      </c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 t="s">
        <v>346</v>
      </c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 t="s">
        <v>347</v>
      </c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 t="s">
        <v>348</v>
      </c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 t="s">
        <v>349</v>
      </c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 t="s">
        <v>350</v>
      </c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4"/>
      <c r="B776" s="4"/>
      <c r="C776" s="4"/>
      <c r="D776" s="4"/>
      <c r="E776" s="128" t="s">
        <v>404</v>
      </c>
      <c r="F776" s="4"/>
      <c r="G776" s="4"/>
      <c r="H776" s="4"/>
      <c r="I776" s="4"/>
    </row>
    <row r="777" spans="1:9" ht="12.75">
      <c r="A777" s="5"/>
      <c r="B777" s="5"/>
      <c r="C777" s="5"/>
      <c r="D777" s="5"/>
      <c r="E777" s="5"/>
      <c r="F777" s="5"/>
      <c r="G777" s="5"/>
      <c r="H777" s="5"/>
      <c r="I777" s="5"/>
    </row>
    <row r="778" spans="1:9" ht="23.25">
      <c r="A778" s="5"/>
      <c r="B778" s="18" t="s">
        <v>207</v>
      </c>
      <c r="C778" s="5"/>
      <c r="D778" s="5"/>
      <c r="E778" s="5"/>
      <c r="F778" s="5"/>
      <c r="G778" s="5"/>
      <c r="H778" s="5"/>
      <c r="I778" s="5"/>
    </row>
    <row r="779" spans="1:9" ht="23.25">
      <c r="A779" s="5"/>
      <c r="B779" s="18" t="s">
        <v>208</v>
      </c>
      <c r="C779" s="5"/>
      <c r="D779" s="5"/>
      <c r="E779" s="5"/>
      <c r="F779" s="5"/>
      <c r="G779" s="5"/>
      <c r="H779" s="5"/>
      <c r="I779" s="5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5"/>
      <c r="B781" s="2" t="s">
        <v>209</v>
      </c>
      <c r="C781" s="5"/>
      <c r="D781" s="5"/>
      <c r="E781" s="5"/>
      <c r="F781" s="5"/>
      <c r="G781" s="5"/>
      <c r="H781" s="5"/>
      <c r="I781" s="5"/>
    </row>
    <row r="782" spans="1:9" ht="12.75">
      <c r="A782" s="5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5"/>
      <c r="B783" s="1" t="s">
        <v>210</v>
      </c>
      <c r="C783" s="5"/>
      <c r="D783" s="5"/>
      <c r="E783" s="5"/>
      <c r="F783" s="5"/>
      <c r="G783" s="5"/>
      <c r="H783" s="5"/>
      <c r="I783" s="5"/>
    </row>
    <row r="784" spans="1:9" ht="12.75">
      <c r="A784" s="5"/>
      <c r="B784" s="1" t="s">
        <v>211</v>
      </c>
      <c r="C784" s="5"/>
      <c r="D784" s="5"/>
      <c r="E784" s="5"/>
      <c r="F784" s="5"/>
      <c r="G784" s="5"/>
      <c r="H784" s="5"/>
      <c r="I784" s="5"/>
    </row>
    <row r="785" spans="1:9" ht="12.75">
      <c r="A785" s="5"/>
      <c r="B785" s="1" t="s">
        <v>212</v>
      </c>
      <c r="C785" s="5"/>
      <c r="D785" s="5"/>
      <c r="E785" s="5"/>
      <c r="F785" s="5"/>
      <c r="G785" s="5"/>
      <c r="H785" s="5"/>
      <c r="I785" s="5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3.5" thickBot="1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3.5" thickBot="1">
      <c r="A788" s="5"/>
      <c r="B788" s="1"/>
      <c r="C788" s="76" t="s">
        <v>213</v>
      </c>
      <c r="D788" s="77" t="s">
        <v>17</v>
      </c>
      <c r="E788" s="78" t="s">
        <v>214</v>
      </c>
      <c r="F788" s="79" t="s">
        <v>215</v>
      </c>
      <c r="G788" s="80" t="s">
        <v>216</v>
      </c>
      <c r="H788" s="79" t="s">
        <v>217</v>
      </c>
      <c r="I788" s="5"/>
    </row>
    <row r="789" spans="1:9" ht="12.75">
      <c r="A789" s="5"/>
      <c r="B789" s="1"/>
      <c r="C789" s="81">
        <v>1991</v>
      </c>
      <c r="D789" s="82">
        <v>3770</v>
      </c>
      <c r="E789" s="83">
        <v>48978</v>
      </c>
      <c r="F789" s="84">
        <v>10</v>
      </c>
      <c r="G789" s="83">
        <f>ROUND((365*E789)/(365-F789),0)</f>
        <v>50358</v>
      </c>
      <c r="H789" s="85">
        <f>E789/(12*D789)</f>
        <v>1.0826259946949601</v>
      </c>
      <c r="I789" s="5"/>
    </row>
    <row r="790" spans="1:9" ht="12.75">
      <c r="A790" s="5"/>
      <c r="B790" s="5"/>
      <c r="C790" s="86">
        <f>C789+1</f>
        <v>1992</v>
      </c>
      <c r="D790" s="87">
        <v>4543</v>
      </c>
      <c r="E790" s="88">
        <v>89813</v>
      </c>
      <c r="F790" s="89">
        <v>15</v>
      </c>
      <c r="G790" s="88">
        <f aca="true" t="shared" si="34" ref="G790:G798">ROUND((365*E790)/(365-F790),0)</f>
        <v>93662</v>
      </c>
      <c r="H790" s="90">
        <f aca="true" t="shared" si="35" ref="H790:H797">E790/(12*D790)</f>
        <v>1.6474612957663806</v>
      </c>
      <c r="I790" s="5"/>
    </row>
    <row r="791" spans="1:9" ht="12.75">
      <c r="A791" s="5"/>
      <c r="B791" s="5"/>
      <c r="C791" s="86">
        <f aca="true" t="shared" si="36" ref="C791:C798">C790+1</f>
        <v>1993</v>
      </c>
      <c r="D791" s="87">
        <v>5379</v>
      </c>
      <c r="E791" s="88">
        <v>70349</v>
      </c>
      <c r="F791" s="89">
        <v>27</v>
      </c>
      <c r="G791" s="88">
        <f t="shared" si="34"/>
        <v>75969</v>
      </c>
      <c r="H791" s="90">
        <f t="shared" si="35"/>
        <v>1.0898711036747846</v>
      </c>
      <c r="I791" s="5"/>
    </row>
    <row r="792" spans="1:9" ht="12.75">
      <c r="A792" s="5"/>
      <c r="B792" s="5"/>
      <c r="C792" s="86">
        <f t="shared" si="36"/>
        <v>1994</v>
      </c>
      <c r="D792" s="87">
        <v>6294</v>
      </c>
      <c r="E792" s="88">
        <v>82223</v>
      </c>
      <c r="F792" s="89">
        <v>0</v>
      </c>
      <c r="G792" s="88">
        <f t="shared" si="34"/>
        <v>82223</v>
      </c>
      <c r="H792" s="90">
        <f t="shared" si="35"/>
        <v>1.0886426226035377</v>
      </c>
      <c r="I792" s="5"/>
    </row>
    <row r="793" spans="1:9" ht="12.75">
      <c r="A793" s="5"/>
      <c r="B793" s="5"/>
      <c r="C793" s="86">
        <f t="shared" si="36"/>
        <v>1995</v>
      </c>
      <c r="D793" s="87">
        <v>7195</v>
      </c>
      <c r="E793" s="88">
        <v>93359</v>
      </c>
      <c r="F793" s="89">
        <v>0</v>
      </c>
      <c r="G793" s="88">
        <f t="shared" si="34"/>
        <v>93359</v>
      </c>
      <c r="H793" s="90">
        <f t="shared" si="35"/>
        <v>1.0812948807041927</v>
      </c>
      <c r="I793" s="5"/>
    </row>
    <row r="794" spans="1:9" ht="12.75">
      <c r="A794" s="5"/>
      <c r="B794" s="5"/>
      <c r="C794" s="86">
        <f t="shared" si="36"/>
        <v>1996</v>
      </c>
      <c r="D794" s="87">
        <v>8154</v>
      </c>
      <c r="E794" s="88">
        <v>106211</v>
      </c>
      <c r="F794" s="89">
        <v>32</v>
      </c>
      <c r="G794" s="88">
        <f t="shared" si="34"/>
        <v>116417</v>
      </c>
      <c r="H794" s="90">
        <f t="shared" si="35"/>
        <v>1.0854692993213964</v>
      </c>
      <c r="I794" s="5"/>
    </row>
    <row r="795" spans="1:9" ht="12.75">
      <c r="A795" s="5"/>
      <c r="B795" s="5"/>
      <c r="C795" s="86">
        <f t="shared" si="36"/>
        <v>1997</v>
      </c>
      <c r="D795" s="87">
        <v>9226</v>
      </c>
      <c r="E795" s="88">
        <v>122569</v>
      </c>
      <c r="F795" s="89">
        <v>0</v>
      </c>
      <c r="G795" s="88">
        <f t="shared" si="34"/>
        <v>122569</v>
      </c>
      <c r="H795" s="90">
        <f t="shared" si="35"/>
        <v>1.1070976949201532</v>
      </c>
      <c r="I795" s="5"/>
    </row>
    <row r="796" spans="1:9" ht="12.75">
      <c r="A796" s="5"/>
      <c r="B796" s="5"/>
      <c r="C796" s="86">
        <f t="shared" si="36"/>
        <v>1998</v>
      </c>
      <c r="D796" s="87">
        <v>10003</v>
      </c>
      <c r="E796" s="88">
        <v>133698</v>
      </c>
      <c r="F796" s="89">
        <v>0</v>
      </c>
      <c r="G796" s="88">
        <f t="shared" si="34"/>
        <v>133698</v>
      </c>
      <c r="H796" s="90">
        <f t="shared" si="35"/>
        <v>1.113815855243427</v>
      </c>
      <c r="I796" s="5"/>
    </row>
    <row r="797" spans="1:9" ht="12.75">
      <c r="A797" s="5"/>
      <c r="B797" s="5"/>
      <c r="C797" s="86">
        <f t="shared" si="36"/>
        <v>1999</v>
      </c>
      <c r="D797" s="87">
        <v>10728</v>
      </c>
      <c r="E797" s="88">
        <v>139052</v>
      </c>
      <c r="F797" s="89">
        <v>17</v>
      </c>
      <c r="G797" s="88">
        <f t="shared" si="34"/>
        <v>145845</v>
      </c>
      <c r="H797" s="90">
        <f t="shared" si="35"/>
        <v>1.0801329853343276</v>
      </c>
      <c r="I797" s="5"/>
    </row>
    <row r="798" spans="1:9" ht="13.5" thickBot="1">
      <c r="A798" s="5"/>
      <c r="B798" s="5"/>
      <c r="C798" s="91">
        <f t="shared" si="36"/>
        <v>2000</v>
      </c>
      <c r="D798" s="92">
        <v>11430</v>
      </c>
      <c r="E798" s="93">
        <v>141448</v>
      </c>
      <c r="F798" s="94">
        <v>28</v>
      </c>
      <c r="G798" s="93">
        <f t="shared" si="34"/>
        <v>153200</v>
      </c>
      <c r="H798" s="95">
        <f>E798/(12*D797)</f>
        <v>1.0987447178722347</v>
      </c>
      <c r="I798" s="5"/>
    </row>
    <row r="799" spans="1:9" ht="12.75">
      <c r="A799" s="5"/>
      <c r="B799" s="5"/>
      <c r="C799" s="5"/>
      <c r="D799" s="96"/>
      <c r="E799" s="97"/>
      <c r="F799" s="97"/>
      <c r="G799" s="97"/>
      <c r="H799" s="97"/>
      <c r="I799" s="5"/>
    </row>
    <row r="800" spans="1:9" ht="12.75">
      <c r="A800" s="5"/>
      <c r="B800" s="5"/>
      <c r="C800" s="5"/>
      <c r="D800" s="96"/>
      <c r="E800" s="97"/>
      <c r="F800" s="5"/>
      <c r="G800" s="98" t="s">
        <v>218</v>
      </c>
      <c r="H800" s="99">
        <f>SUM(H789:H798)</f>
        <v>11.475156450135394</v>
      </c>
      <c r="I800" s="5"/>
    </row>
    <row r="801" spans="1:9" ht="12.75">
      <c r="A801" s="5"/>
      <c r="B801" s="1" t="s">
        <v>219</v>
      </c>
      <c r="C801" s="5"/>
      <c r="D801" s="5"/>
      <c r="E801" s="5"/>
      <c r="F801" s="5"/>
      <c r="G801" s="5"/>
      <c r="H801" s="5"/>
      <c r="I801" s="5"/>
    </row>
    <row r="802" spans="1:9" ht="12.75">
      <c r="A802" s="5"/>
      <c r="B802" s="5"/>
      <c r="C802" s="1"/>
      <c r="D802" s="5"/>
      <c r="E802" s="5"/>
      <c r="F802" s="5"/>
      <c r="G802" s="5"/>
      <c r="H802" s="5"/>
      <c r="I802" s="5"/>
    </row>
    <row r="803" spans="1:9" ht="12.75">
      <c r="A803" s="5"/>
      <c r="B803" s="1" t="s">
        <v>220</v>
      </c>
      <c r="C803" s="5"/>
      <c r="D803" s="5"/>
      <c r="E803" s="5"/>
      <c r="F803" s="5"/>
      <c r="G803" s="5"/>
      <c r="H803" s="5"/>
      <c r="I803" s="5"/>
    </row>
    <row r="804" spans="1:9" ht="12.75">
      <c r="A804" s="5"/>
      <c r="B804" s="1" t="s">
        <v>221</v>
      </c>
      <c r="C804" s="3"/>
      <c r="D804" s="1"/>
      <c r="E804" s="5"/>
      <c r="F804" s="5"/>
      <c r="G804" s="5"/>
      <c r="H804" s="5"/>
      <c r="I804" s="5"/>
    </row>
    <row r="805" spans="1:9" ht="12.75">
      <c r="A805" s="5"/>
      <c r="B805" s="1" t="s">
        <v>222</v>
      </c>
      <c r="C805" s="3"/>
      <c r="D805" s="1"/>
      <c r="E805" s="5"/>
      <c r="F805" s="5"/>
      <c r="G805" s="5"/>
      <c r="H805" s="5"/>
      <c r="I805" s="5"/>
    </row>
    <row r="806" spans="1:9" ht="12.75">
      <c r="A806" s="5"/>
      <c r="B806" s="1" t="s">
        <v>223</v>
      </c>
      <c r="C806" s="3"/>
      <c r="D806" s="1"/>
      <c r="E806" s="5"/>
      <c r="F806" s="5"/>
      <c r="G806" s="5"/>
      <c r="H806" s="5"/>
      <c r="I806" s="5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2" t="s">
        <v>224</v>
      </c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 t="s">
        <v>225</v>
      </c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 t="s">
        <v>226</v>
      </c>
      <c r="D811" s="1"/>
      <c r="E811" s="1"/>
      <c r="F811" s="1"/>
      <c r="G811" s="1"/>
      <c r="H811" s="1"/>
      <c r="I811" s="1"/>
    </row>
    <row r="812" spans="1:9" ht="12.75">
      <c r="A812" s="1"/>
      <c r="B812" s="1" t="s">
        <v>227</v>
      </c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 t="s">
        <v>228</v>
      </c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 t="s">
        <v>229</v>
      </c>
      <c r="D814" s="1"/>
      <c r="E814" s="1"/>
      <c r="F814" s="1"/>
      <c r="G814" s="1"/>
      <c r="H814" s="1"/>
      <c r="I814" s="1"/>
    </row>
    <row r="815" spans="1:9" ht="12.75">
      <c r="A815" s="1"/>
      <c r="B815" s="1" t="s">
        <v>230</v>
      </c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 t="s">
        <v>231</v>
      </c>
      <c r="D816" s="1"/>
      <c r="E816" s="1"/>
      <c r="F816" s="1"/>
      <c r="G816" s="1"/>
      <c r="H816" s="1"/>
      <c r="I816" s="1"/>
    </row>
    <row r="817" spans="1:9" ht="12.75">
      <c r="A817" s="1"/>
      <c r="B817" s="1" t="s">
        <v>232</v>
      </c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 t="s">
        <v>233</v>
      </c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2" t="s">
        <v>234</v>
      </c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 t="s">
        <v>235</v>
      </c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 t="s">
        <v>236</v>
      </c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 t="s">
        <v>237</v>
      </c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 t="s">
        <v>238</v>
      </c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 t="s">
        <v>239</v>
      </c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6"/>
      <c r="B830" s="16"/>
      <c r="C830" s="16"/>
      <c r="D830" s="16"/>
      <c r="E830" s="129" t="s">
        <v>405</v>
      </c>
      <c r="F830" s="16"/>
      <c r="G830" s="16"/>
      <c r="H830" s="16"/>
      <c r="I830" s="16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23.25">
      <c r="A832" s="5"/>
      <c r="B832" s="18" t="s">
        <v>240</v>
      </c>
      <c r="C832" s="5"/>
      <c r="D832" s="5"/>
      <c r="E832" s="5"/>
      <c r="F832" s="5"/>
      <c r="G832" s="5"/>
      <c r="H832" s="5"/>
      <c r="I832" s="5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23.25">
      <c r="A834" s="5"/>
      <c r="B834" s="18" t="s">
        <v>241</v>
      </c>
      <c r="C834" s="5"/>
      <c r="D834" s="5"/>
      <c r="E834" s="5"/>
      <c r="F834" s="5"/>
      <c r="G834" s="5"/>
      <c r="H834" s="5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5"/>
      <c r="B836" s="2" t="s">
        <v>209</v>
      </c>
      <c r="C836" s="5"/>
      <c r="D836" s="5"/>
      <c r="E836" s="5"/>
      <c r="F836" s="5"/>
      <c r="G836" s="5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 t="s">
        <v>242</v>
      </c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 t="s">
        <v>243</v>
      </c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 t="s">
        <v>244</v>
      </c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 t="s">
        <v>245</v>
      </c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 t="s">
        <v>246</v>
      </c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 t="s">
        <v>247</v>
      </c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 t="s">
        <v>248</v>
      </c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 t="s">
        <v>249</v>
      </c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 t="s">
        <v>250</v>
      </c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 t="s">
        <v>251</v>
      </c>
      <c r="C848" s="1"/>
      <c r="D848" s="1"/>
      <c r="E848" s="1"/>
      <c r="F848" s="1"/>
      <c r="G848" s="1"/>
      <c r="H848" s="1"/>
      <c r="I848" s="1"/>
    </row>
    <row r="849" spans="1:9" ht="13.5" thickBot="1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3.5" thickBot="1">
      <c r="A850" s="1"/>
      <c r="B850" s="28" t="s">
        <v>252</v>
      </c>
      <c r="C850" s="31">
        <v>25</v>
      </c>
      <c r="D850" s="100">
        <v>30</v>
      </c>
      <c r="E850" s="100">
        <v>35</v>
      </c>
      <c r="F850" s="100">
        <v>37</v>
      </c>
      <c r="G850" s="100">
        <v>40</v>
      </c>
      <c r="H850" s="32">
        <v>42</v>
      </c>
      <c r="I850" s="1"/>
    </row>
    <row r="851" spans="1:9" ht="12.75">
      <c r="A851" s="1"/>
      <c r="B851" s="36">
        <v>0.5</v>
      </c>
      <c r="C851" s="154">
        <v>4447</v>
      </c>
      <c r="D851" s="155">
        <v>4772</v>
      </c>
      <c r="E851" s="155">
        <v>5096</v>
      </c>
      <c r="F851" s="155">
        <v>5226</v>
      </c>
      <c r="G851" s="155">
        <v>5420</v>
      </c>
      <c r="H851" s="156">
        <v>5550</v>
      </c>
      <c r="I851" s="1"/>
    </row>
    <row r="852" spans="1:9" ht="12.75">
      <c r="A852" s="1"/>
      <c r="B852" s="42">
        <v>0.7</v>
      </c>
      <c r="C852" s="157">
        <v>4821</v>
      </c>
      <c r="D852" s="20">
        <v>5182</v>
      </c>
      <c r="E852" s="20">
        <v>5544</v>
      </c>
      <c r="F852" s="20">
        <v>5689</v>
      </c>
      <c r="G852" s="20">
        <v>5906</v>
      </c>
      <c r="H852" s="158">
        <v>6050</v>
      </c>
      <c r="I852" s="1"/>
    </row>
    <row r="853" spans="1:9" ht="12.75">
      <c r="A853" s="1"/>
      <c r="B853" s="42">
        <v>0.9</v>
      </c>
      <c r="C853" s="157">
        <v>5019</v>
      </c>
      <c r="D853" s="20">
        <v>5400</v>
      </c>
      <c r="E853" s="20">
        <v>5782</v>
      </c>
      <c r="F853" s="20">
        <v>5934</v>
      </c>
      <c r="G853" s="20">
        <v>6163</v>
      </c>
      <c r="H853" s="158">
        <v>6316</v>
      </c>
      <c r="I853" s="1"/>
    </row>
    <row r="854" spans="1:9" ht="12.75">
      <c r="A854" s="1"/>
      <c r="B854" s="42">
        <v>1.1</v>
      </c>
      <c r="C854" s="157">
        <v>5078</v>
      </c>
      <c r="D854" s="20">
        <v>5465</v>
      </c>
      <c r="E854" s="20">
        <v>5853</v>
      </c>
      <c r="F854" s="20">
        <v>6008</v>
      </c>
      <c r="G854" s="135">
        <v>6240</v>
      </c>
      <c r="H854" s="142">
        <v>6395</v>
      </c>
      <c r="I854" s="1"/>
    </row>
    <row r="855" spans="1:9" ht="12.75">
      <c r="A855" s="1"/>
      <c r="B855" s="42">
        <v>1.3</v>
      </c>
      <c r="C855" s="157">
        <v>5078</v>
      </c>
      <c r="D855" s="135">
        <v>5465</v>
      </c>
      <c r="E855" s="135">
        <v>5853</v>
      </c>
      <c r="F855" s="135">
        <v>6008</v>
      </c>
      <c r="G855" s="135">
        <v>6240</v>
      </c>
      <c r="H855" s="142">
        <v>6395</v>
      </c>
      <c r="I855" s="1"/>
    </row>
    <row r="856" spans="1:9" ht="12.75">
      <c r="A856" s="1"/>
      <c r="B856" s="42">
        <v>1.5</v>
      </c>
      <c r="C856" s="157">
        <v>5078</v>
      </c>
      <c r="D856" s="135">
        <v>5465</v>
      </c>
      <c r="E856" s="135">
        <v>5853</v>
      </c>
      <c r="F856" s="135">
        <v>6008</v>
      </c>
      <c r="G856" s="135">
        <v>6240</v>
      </c>
      <c r="H856" s="142">
        <v>6395</v>
      </c>
      <c r="I856" s="1"/>
    </row>
    <row r="857" spans="1:9" ht="12.75">
      <c r="A857" s="1"/>
      <c r="B857" s="42">
        <v>1.7</v>
      </c>
      <c r="C857" s="157">
        <v>5078</v>
      </c>
      <c r="D857" s="135">
        <v>5465</v>
      </c>
      <c r="E857" s="135">
        <v>5853</v>
      </c>
      <c r="F857" s="135">
        <v>6008</v>
      </c>
      <c r="G857" s="135">
        <v>6240</v>
      </c>
      <c r="H857" s="142">
        <v>6395</v>
      </c>
      <c r="I857" s="1"/>
    </row>
    <row r="858" spans="1:9" ht="12.75">
      <c r="A858" s="1"/>
      <c r="B858" s="42">
        <v>1.9</v>
      </c>
      <c r="C858" s="141">
        <v>5078</v>
      </c>
      <c r="D858" s="135">
        <v>5465</v>
      </c>
      <c r="E858" s="135">
        <v>5853</v>
      </c>
      <c r="F858" s="135">
        <v>6008</v>
      </c>
      <c r="G858" s="135">
        <v>6240</v>
      </c>
      <c r="H858" s="142">
        <v>6395</v>
      </c>
      <c r="I858" s="1"/>
    </row>
    <row r="859" spans="1:9" ht="12.75">
      <c r="A859" s="1"/>
      <c r="B859" s="42">
        <v>2.1</v>
      </c>
      <c r="C859" s="141">
        <v>5078</v>
      </c>
      <c r="D859" s="135">
        <v>5465</v>
      </c>
      <c r="E859" s="135">
        <v>5853</v>
      </c>
      <c r="F859" s="135">
        <v>6008</v>
      </c>
      <c r="G859" s="135">
        <v>6240</v>
      </c>
      <c r="H859" s="142">
        <v>6395</v>
      </c>
      <c r="I859" s="1"/>
    </row>
    <row r="860" spans="1:9" ht="13.5" thickBot="1">
      <c r="A860" s="1"/>
      <c r="B860" s="47">
        <v>2.3</v>
      </c>
      <c r="C860" s="143">
        <v>5078</v>
      </c>
      <c r="D860" s="144">
        <v>5465</v>
      </c>
      <c r="E860" s="144">
        <v>5853</v>
      </c>
      <c r="F860" s="144">
        <v>6008</v>
      </c>
      <c r="G860" s="144">
        <v>6240</v>
      </c>
      <c r="H860" s="145">
        <v>6395</v>
      </c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 t="s">
        <v>253</v>
      </c>
      <c r="C862" s="1"/>
      <c r="D862" s="1"/>
      <c r="E862" s="1"/>
      <c r="F862" s="1"/>
      <c r="G862" s="1"/>
      <c r="H862" s="1"/>
      <c r="I862" s="1"/>
    </row>
    <row r="863" spans="1:9" ht="13.5" thickBot="1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3.5" thickBot="1">
      <c r="A864" s="1"/>
      <c r="B864" s="28" t="s">
        <v>252</v>
      </c>
      <c r="C864" s="31">
        <v>25</v>
      </c>
      <c r="D864" s="100">
        <v>30</v>
      </c>
      <c r="E864" s="100">
        <v>35</v>
      </c>
      <c r="F864" s="100">
        <v>37</v>
      </c>
      <c r="G864" s="100">
        <v>40</v>
      </c>
      <c r="H864" s="32">
        <v>42</v>
      </c>
      <c r="I864" s="1"/>
    </row>
    <row r="865" spans="1:9" ht="12.75">
      <c r="A865" s="1"/>
      <c r="B865" s="36">
        <v>0.5</v>
      </c>
      <c r="C865" s="138">
        <v>1798</v>
      </c>
      <c r="D865" s="139">
        <v>2157</v>
      </c>
      <c r="E865" s="139">
        <v>2517</v>
      </c>
      <c r="F865" s="139">
        <v>2661</v>
      </c>
      <c r="G865" s="139">
        <v>2876</v>
      </c>
      <c r="H865" s="140">
        <v>3020</v>
      </c>
      <c r="I865" s="1"/>
    </row>
    <row r="866" spans="1:9" ht="12.75">
      <c r="A866" s="1"/>
      <c r="B866" s="42">
        <v>0.7</v>
      </c>
      <c r="C866" s="141">
        <v>2517</v>
      </c>
      <c r="D866" s="135">
        <v>3020</v>
      </c>
      <c r="E866" s="135">
        <v>3523</v>
      </c>
      <c r="F866" s="135">
        <v>3725</v>
      </c>
      <c r="G866" s="135">
        <v>4027</v>
      </c>
      <c r="H866" s="142">
        <v>4228</v>
      </c>
      <c r="I866" s="1"/>
    </row>
    <row r="867" spans="1:9" ht="12.75">
      <c r="A867" s="1"/>
      <c r="B867" s="42">
        <v>0.9</v>
      </c>
      <c r="C867" s="141">
        <v>3236</v>
      </c>
      <c r="D867" s="135">
        <v>3883</v>
      </c>
      <c r="E867" s="135">
        <v>4530</v>
      </c>
      <c r="F867" s="135">
        <v>4789</v>
      </c>
      <c r="G867" s="135">
        <v>5177</v>
      </c>
      <c r="H867" s="142">
        <v>5436</v>
      </c>
      <c r="I867" s="1"/>
    </row>
    <row r="868" spans="1:9" ht="12.75">
      <c r="A868" s="1"/>
      <c r="B868" s="42">
        <v>1.1</v>
      </c>
      <c r="C868" s="141">
        <v>3955</v>
      </c>
      <c r="D868" s="135">
        <v>4746</v>
      </c>
      <c r="E868" s="135">
        <v>5537</v>
      </c>
      <c r="F868" s="135">
        <v>5853</v>
      </c>
      <c r="G868" s="20">
        <v>6328</v>
      </c>
      <c r="H868" s="158">
        <v>6644</v>
      </c>
      <c r="I868" s="1"/>
    </row>
    <row r="869" spans="1:9" ht="12.75">
      <c r="A869" s="1"/>
      <c r="B869" s="42">
        <v>1.3</v>
      </c>
      <c r="C869" s="141">
        <v>4554</v>
      </c>
      <c r="D869" s="135">
        <v>5465</v>
      </c>
      <c r="E869" s="20">
        <v>6376</v>
      </c>
      <c r="F869" s="20">
        <v>6740</v>
      </c>
      <c r="G869" s="20">
        <v>7287</v>
      </c>
      <c r="H869" s="158">
        <v>7651</v>
      </c>
      <c r="I869" s="1"/>
    </row>
    <row r="870" spans="1:9" ht="12.75">
      <c r="A870" s="1"/>
      <c r="B870" s="42">
        <v>1.5</v>
      </c>
      <c r="C870" s="141">
        <v>4794</v>
      </c>
      <c r="D870" s="20">
        <v>5753</v>
      </c>
      <c r="E870" s="20">
        <v>6711</v>
      </c>
      <c r="F870" s="20">
        <v>7095</v>
      </c>
      <c r="G870" s="20">
        <v>7670</v>
      </c>
      <c r="H870" s="158">
        <v>8054</v>
      </c>
      <c r="I870" s="1"/>
    </row>
    <row r="871" spans="1:9" ht="12.75">
      <c r="A871" s="1"/>
      <c r="B871" s="42">
        <v>1.7</v>
      </c>
      <c r="C871" s="141">
        <v>5034</v>
      </c>
      <c r="D871" s="20">
        <v>6040</v>
      </c>
      <c r="E871" s="20">
        <v>7047</v>
      </c>
      <c r="F871" s="20">
        <v>7450</v>
      </c>
      <c r="G871" s="20">
        <v>8054</v>
      </c>
      <c r="H871" s="158">
        <v>8456</v>
      </c>
      <c r="I871" s="1"/>
    </row>
    <row r="872" spans="1:9" ht="12.75">
      <c r="A872" s="1"/>
      <c r="B872" s="42">
        <v>1.9</v>
      </c>
      <c r="C872" s="157">
        <v>5273</v>
      </c>
      <c r="D872" s="20">
        <v>6328</v>
      </c>
      <c r="E872" s="20">
        <v>7383</v>
      </c>
      <c r="F872" s="20">
        <v>7804</v>
      </c>
      <c r="G872" s="20">
        <v>8437</v>
      </c>
      <c r="H872" s="158">
        <v>8859</v>
      </c>
      <c r="I872" s="1"/>
    </row>
    <row r="873" spans="1:9" ht="12.75">
      <c r="A873" s="1"/>
      <c r="B873" s="42">
        <v>2.1</v>
      </c>
      <c r="C873" s="157">
        <v>5393</v>
      </c>
      <c r="D873" s="20">
        <v>6472</v>
      </c>
      <c r="E873" s="20">
        <v>7550</v>
      </c>
      <c r="F873" s="20">
        <v>7982</v>
      </c>
      <c r="G873" s="20">
        <v>8629</v>
      </c>
      <c r="H873" s="158">
        <v>9060</v>
      </c>
      <c r="I873" s="1"/>
    </row>
    <row r="874" spans="1:9" ht="13.5" thickBot="1">
      <c r="A874" s="1"/>
      <c r="B874" s="47">
        <v>2.3</v>
      </c>
      <c r="C874" s="159">
        <v>5393</v>
      </c>
      <c r="D874" s="160">
        <v>6472</v>
      </c>
      <c r="E874" s="160">
        <v>7550</v>
      </c>
      <c r="F874" s="160">
        <v>7982</v>
      </c>
      <c r="G874" s="160">
        <v>8629</v>
      </c>
      <c r="H874" s="161">
        <v>9060</v>
      </c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 t="s">
        <v>254</v>
      </c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6"/>
      <c r="B884" s="16"/>
      <c r="C884" s="16"/>
      <c r="D884" s="16"/>
      <c r="E884" s="129" t="s">
        <v>406</v>
      </c>
      <c r="F884" s="16"/>
      <c r="G884" s="16"/>
      <c r="H884" s="16"/>
      <c r="I884" s="16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23.25">
      <c r="A886" s="5"/>
      <c r="B886" s="18" t="s">
        <v>255</v>
      </c>
      <c r="C886" s="5"/>
      <c r="D886" s="5"/>
      <c r="E886" s="5"/>
      <c r="F886" s="5"/>
      <c r="G886" s="5"/>
      <c r="H886" s="5"/>
      <c r="I886" s="5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23.25">
      <c r="A888" s="5"/>
      <c r="B888" s="18" t="s">
        <v>256</v>
      </c>
      <c r="C888" s="5"/>
      <c r="D888" s="5"/>
      <c r="E888" s="5"/>
      <c r="F888" s="5"/>
      <c r="G888" s="5"/>
      <c r="H888" s="5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5"/>
      <c r="B890" s="2" t="s">
        <v>209</v>
      </c>
      <c r="C890" s="5"/>
      <c r="D890" s="5"/>
      <c r="E890" s="5"/>
      <c r="F890" s="5"/>
      <c r="G890" s="5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 t="s">
        <v>257</v>
      </c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 t="s">
        <v>258</v>
      </c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 t="s">
        <v>251</v>
      </c>
      <c r="C896" s="1"/>
      <c r="D896" s="1"/>
      <c r="E896" s="1"/>
      <c r="F896" s="1"/>
      <c r="G896" s="1"/>
      <c r="H896" s="1"/>
      <c r="I896" s="1"/>
    </row>
    <row r="897" spans="1:9" ht="13.5" thickBot="1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3.5" thickBot="1">
      <c r="A898" s="1"/>
      <c r="B898" s="28" t="s">
        <v>252</v>
      </c>
      <c r="C898" s="31">
        <v>25</v>
      </c>
      <c r="D898" s="100">
        <v>30</v>
      </c>
      <c r="E898" s="100">
        <v>35</v>
      </c>
      <c r="F898" s="100">
        <v>37</v>
      </c>
      <c r="G898" s="100">
        <v>40</v>
      </c>
      <c r="H898" s="32">
        <v>42</v>
      </c>
      <c r="I898" s="1"/>
    </row>
    <row r="899" spans="1:9" ht="12.75">
      <c r="A899" s="1"/>
      <c r="B899" s="36">
        <v>0.5</v>
      </c>
      <c r="C899" s="171">
        <v>0.7781277340332459</v>
      </c>
      <c r="D899" s="173">
        <v>0.8349956255468066</v>
      </c>
      <c r="E899" s="173">
        <v>0.8916885389326334</v>
      </c>
      <c r="F899" s="173">
        <v>0.9144356955380577</v>
      </c>
      <c r="G899" s="173">
        <v>0.9483814523184602</v>
      </c>
      <c r="H899" s="174">
        <v>0.9711286089238845</v>
      </c>
      <c r="I899" s="1"/>
    </row>
    <row r="900" spans="1:9" ht="12.75">
      <c r="A900" s="1"/>
      <c r="B900" s="42">
        <v>0.7</v>
      </c>
      <c r="C900" s="172">
        <v>0.6025496812898389</v>
      </c>
      <c r="D900" s="175">
        <v>0.6476690413698288</v>
      </c>
      <c r="E900" s="175">
        <v>0.6929133858267718</v>
      </c>
      <c r="F900" s="175">
        <v>0.7110361204849395</v>
      </c>
      <c r="G900" s="175">
        <v>0.7381577302837147</v>
      </c>
      <c r="H900" s="176">
        <v>0.7561554805649294</v>
      </c>
      <c r="I900" s="1"/>
    </row>
    <row r="901" spans="1:9" ht="12.75">
      <c r="A901" s="1"/>
      <c r="B901" s="42">
        <v>0.9</v>
      </c>
      <c r="C901" s="172">
        <v>0.4878973461650627</v>
      </c>
      <c r="D901" s="175">
        <v>0.5249343832020997</v>
      </c>
      <c r="E901" s="175">
        <v>0.5620686303101001</v>
      </c>
      <c r="F901" s="175">
        <v>0.5768445610965296</v>
      </c>
      <c r="G901" s="175">
        <v>0.5991056673471372</v>
      </c>
      <c r="H901" s="176">
        <v>0.61397880820453</v>
      </c>
      <c r="I901" s="1"/>
    </row>
    <row r="902" spans="1:9" ht="12.75">
      <c r="A902" s="1"/>
      <c r="B902" s="42">
        <v>1.1</v>
      </c>
      <c r="C902" s="172">
        <v>0.40388133301519125</v>
      </c>
      <c r="D902" s="175">
        <v>0.43466157639385977</v>
      </c>
      <c r="E902" s="175">
        <v>0.4655213552851347</v>
      </c>
      <c r="F902" s="175">
        <v>0.47784935973912346</v>
      </c>
      <c r="G902" s="166">
        <v>0.4963015986638033</v>
      </c>
      <c r="H902" s="167">
        <v>0.508629603117792</v>
      </c>
      <c r="I902" s="1"/>
    </row>
    <row r="903" spans="1:9" ht="12.75">
      <c r="A903" s="1"/>
      <c r="B903" s="42">
        <v>1.3</v>
      </c>
      <c r="C903" s="172">
        <v>0.34174574332054647</v>
      </c>
      <c r="D903" s="166">
        <v>0.36779056464095833</v>
      </c>
      <c r="E903" s="166">
        <v>0.3939026852412679</v>
      </c>
      <c r="F903" s="166">
        <v>0.4043340736254122</v>
      </c>
      <c r="G903" s="166">
        <v>0.4199475065616798</v>
      </c>
      <c r="H903" s="167">
        <v>0.4303788949458241</v>
      </c>
      <c r="I903" s="1"/>
    </row>
    <row r="904" spans="1:9" ht="12.75">
      <c r="A904" s="1"/>
      <c r="B904" s="42">
        <v>1.5</v>
      </c>
      <c r="C904" s="172">
        <v>0.2961796442111403</v>
      </c>
      <c r="D904" s="166">
        <v>0.31875182268883057</v>
      </c>
      <c r="E904" s="166">
        <v>0.3413823272090989</v>
      </c>
      <c r="F904" s="166">
        <v>0.3504228638086906</v>
      </c>
      <c r="G904" s="166">
        <v>0.36395450568678916</v>
      </c>
      <c r="H904" s="167">
        <v>0.37299504228638086</v>
      </c>
      <c r="I904" s="1"/>
    </row>
    <row r="905" spans="1:9" ht="12.75">
      <c r="A905" s="1"/>
      <c r="B905" s="42">
        <v>1.7</v>
      </c>
      <c r="C905" s="172">
        <v>0.26133498018630025</v>
      </c>
      <c r="D905" s="166">
        <v>0.2812516082548505</v>
      </c>
      <c r="E905" s="166">
        <v>0.3012197004786166</v>
      </c>
      <c r="F905" s="166">
        <v>0.3091966445370799</v>
      </c>
      <c r="G905" s="166">
        <v>0.3211363285471669</v>
      </c>
      <c r="H905" s="167">
        <v>0.32911327260563017</v>
      </c>
      <c r="I905" s="1"/>
    </row>
    <row r="906" spans="1:9" ht="12.75">
      <c r="A906" s="1"/>
      <c r="B906" s="42">
        <v>1.9</v>
      </c>
      <c r="C906" s="165">
        <v>0.2338260349035318</v>
      </c>
      <c r="D906" s="166">
        <v>0.2516461758069715</v>
      </c>
      <c r="E906" s="166">
        <v>0.2695123635861307</v>
      </c>
      <c r="F906" s="166">
        <v>0.27664962932265047</v>
      </c>
      <c r="G906" s="166">
        <v>0.2873325044895704</v>
      </c>
      <c r="H906" s="167">
        <v>0.29446977022609017</v>
      </c>
      <c r="I906" s="1"/>
    </row>
    <row r="907" spans="1:9" ht="12.75">
      <c r="A907" s="1"/>
      <c r="B907" s="42">
        <v>2.1</v>
      </c>
      <c r="C907" s="165">
        <v>0.21155688872224304</v>
      </c>
      <c r="D907" s="166">
        <v>0.22767987334916467</v>
      </c>
      <c r="E907" s="166">
        <v>0.24384451943507063</v>
      </c>
      <c r="F907" s="166">
        <v>0.25030204557763613</v>
      </c>
      <c r="G907" s="166">
        <v>0.25996750406199226</v>
      </c>
      <c r="H907" s="167">
        <v>0.26642503020455777</v>
      </c>
      <c r="I907" s="1"/>
    </row>
    <row r="908" spans="1:9" ht="13.5" thickBot="1">
      <c r="A908" s="1"/>
      <c r="B908" s="47">
        <v>2.3</v>
      </c>
      <c r="C908" s="168">
        <v>0.19316063752900456</v>
      </c>
      <c r="D908" s="169">
        <v>0.2078816234927156</v>
      </c>
      <c r="E908" s="169">
        <v>0.2226406481798471</v>
      </c>
      <c r="F908" s="169">
        <v>0.22853665031001563</v>
      </c>
      <c r="G908" s="169">
        <v>0.23736163414355818</v>
      </c>
      <c r="H908" s="170">
        <v>0.24325763627372668</v>
      </c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 t="s">
        <v>253</v>
      </c>
      <c r="C910" s="1"/>
      <c r="D910" s="1"/>
      <c r="E910" s="1"/>
      <c r="F910" s="1"/>
      <c r="G910" s="1"/>
      <c r="H910" s="1"/>
      <c r="I910" s="1"/>
    </row>
    <row r="911" spans="1:9" ht="13.5" thickBot="1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3.5" thickBot="1">
      <c r="A912" s="1"/>
      <c r="B912" s="28" t="s">
        <v>252</v>
      </c>
      <c r="C912" s="31">
        <v>25</v>
      </c>
      <c r="D912" s="100">
        <v>30</v>
      </c>
      <c r="E912" s="100">
        <v>35</v>
      </c>
      <c r="F912" s="100">
        <v>37</v>
      </c>
      <c r="G912" s="100">
        <v>40</v>
      </c>
      <c r="H912" s="32">
        <v>42</v>
      </c>
      <c r="I912" s="1"/>
    </row>
    <row r="913" spans="1:9" ht="12.75">
      <c r="A913" s="1"/>
      <c r="B913" s="36">
        <v>0.5</v>
      </c>
      <c r="C913" s="162">
        <v>0.31461067366579176</v>
      </c>
      <c r="D913" s="163">
        <v>0.3774278215223097</v>
      </c>
      <c r="E913" s="163">
        <v>0.44041994750656166</v>
      </c>
      <c r="F913" s="163">
        <v>0.46561679790026245</v>
      </c>
      <c r="G913" s="163">
        <v>0.5032370953630796</v>
      </c>
      <c r="H913" s="164">
        <v>0.5284339457567804</v>
      </c>
      <c r="I913" s="1"/>
    </row>
    <row r="914" spans="1:9" ht="12.75">
      <c r="A914" s="1"/>
      <c r="B914" s="42">
        <v>0.7</v>
      </c>
      <c r="C914" s="165">
        <v>0.3145856767904012</v>
      </c>
      <c r="D914" s="166">
        <v>0.37745281839770034</v>
      </c>
      <c r="E914" s="166">
        <v>0.4403199600049994</v>
      </c>
      <c r="F914" s="166">
        <v>0.4655668041494814</v>
      </c>
      <c r="G914" s="166">
        <v>0.5033120859892514</v>
      </c>
      <c r="H914" s="167">
        <v>0.5284339457567805</v>
      </c>
      <c r="I914" s="1"/>
    </row>
    <row r="915" spans="1:9" ht="12.75">
      <c r="A915" s="1"/>
      <c r="B915" s="42">
        <v>0.9</v>
      </c>
      <c r="C915" s="165">
        <v>0.31457178963740645</v>
      </c>
      <c r="D915" s="166">
        <v>0.37746670555069506</v>
      </c>
      <c r="E915" s="166">
        <v>0.44036162146398367</v>
      </c>
      <c r="F915" s="166">
        <v>0.46553902984349177</v>
      </c>
      <c r="G915" s="166">
        <v>0.5032565373772723</v>
      </c>
      <c r="H915" s="167">
        <v>0.5284339457567804</v>
      </c>
      <c r="I915" s="1"/>
    </row>
    <row r="916" spans="1:9" ht="12.75">
      <c r="A916" s="1"/>
      <c r="B916" s="42">
        <v>1.1</v>
      </c>
      <c r="C916" s="165">
        <v>0.3145629523582279</v>
      </c>
      <c r="D916" s="166">
        <v>0.3774755428298735</v>
      </c>
      <c r="E916" s="166">
        <v>0.44038813330151905</v>
      </c>
      <c r="F916" s="166">
        <v>0.4655213552851347</v>
      </c>
      <c r="G916" s="175">
        <v>0.5033007237731646</v>
      </c>
      <c r="H916" s="176">
        <v>0.5284339457567804</v>
      </c>
      <c r="I916" s="1"/>
    </row>
    <row r="917" spans="1:9" ht="12.75">
      <c r="A917" s="1"/>
      <c r="B917" s="42">
        <v>1.3</v>
      </c>
      <c r="C917" s="165">
        <v>0.306480920654149</v>
      </c>
      <c r="D917" s="166">
        <v>0.36779056464095833</v>
      </c>
      <c r="E917" s="175">
        <v>0.4291002086277677</v>
      </c>
      <c r="F917" s="175">
        <v>0.45359714651053235</v>
      </c>
      <c r="G917" s="175">
        <v>0.49040985261457704</v>
      </c>
      <c r="H917" s="176">
        <v>0.5149067904973417</v>
      </c>
      <c r="I917" s="1"/>
    </row>
    <row r="918" spans="1:9" ht="12.75">
      <c r="A918" s="1"/>
      <c r="B918" s="42">
        <v>1.5</v>
      </c>
      <c r="C918" s="165">
        <v>0.27961504811898513</v>
      </c>
      <c r="D918" s="175">
        <v>0.33554972295129776</v>
      </c>
      <c r="E918" s="175">
        <v>0.3914260717410324</v>
      </c>
      <c r="F918" s="175">
        <v>0.4138232720909886</v>
      </c>
      <c r="G918" s="175">
        <v>0.447360746573345</v>
      </c>
      <c r="H918" s="176">
        <v>0.46975794692330125</v>
      </c>
      <c r="I918" s="1"/>
    </row>
    <row r="919" spans="1:9" ht="12.75">
      <c r="A919" s="1"/>
      <c r="B919" s="42">
        <v>1.7</v>
      </c>
      <c r="C919" s="165">
        <v>0.259070557356801</v>
      </c>
      <c r="D919" s="175">
        <v>0.3108434975039885</v>
      </c>
      <c r="E919" s="175">
        <v>0.36266790180639186</v>
      </c>
      <c r="F919" s="175">
        <v>0.38340795635839636</v>
      </c>
      <c r="G919" s="175">
        <v>0.4144923061087952</v>
      </c>
      <c r="H919" s="176">
        <v>0.43518089650558384</v>
      </c>
      <c r="I919" s="1"/>
    </row>
    <row r="920" spans="1:9" ht="12.75">
      <c r="A920" s="1"/>
      <c r="B920" s="42">
        <v>1.9</v>
      </c>
      <c r="C920" s="172">
        <v>0.24280517566883086</v>
      </c>
      <c r="D920" s="175">
        <v>0.29138462955288486</v>
      </c>
      <c r="E920" s="175">
        <v>0.3399640834369388</v>
      </c>
      <c r="F920" s="175">
        <v>0.3593498181148409</v>
      </c>
      <c r="G920" s="175">
        <v>0.38849749044527326</v>
      </c>
      <c r="H920" s="176">
        <v>0.4079292719988949</v>
      </c>
      <c r="I920" s="1"/>
    </row>
    <row r="921" spans="1:9" ht="12.75">
      <c r="A921" s="1"/>
      <c r="B921" s="42">
        <v>2.1</v>
      </c>
      <c r="C921" s="172">
        <v>0.22468024830229555</v>
      </c>
      <c r="D921" s="175">
        <v>0.2696329625463484</v>
      </c>
      <c r="E921" s="175">
        <v>0.3145440153314169</v>
      </c>
      <c r="F921" s="175">
        <v>0.33254176561263177</v>
      </c>
      <c r="G921" s="175">
        <v>0.35949672957546974</v>
      </c>
      <c r="H921" s="176">
        <v>0.3774528183977003</v>
      </c>
      <c r="I921" s="1"/>
    </row>
    <row r="922" spans="1:9" ht="13.5" thickBot="1">
      <c r="A922" s="1"/>
      <c r="B922" s="47">
        <v>2.3</v>
      </c>
      <c r="C922" s="177">
        <v>0.2051428354064438</v>
      </c>
      <c r="D922" s="178">
        <v>0.24618661797710073</v>
      </c>
      <c r="E922" s="178">
        <v>0.2871923618243372</v>
      </c>
      <c r="F922" s="178">
        <v>0.30362509034196816</v>
      </c>
      <c r="G922" s="178">
        <v>0.32823614439499416</v>
      </c>
      <c r="H922" s="179">
        <v>0.34463083418920465</v>
      </c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 t="s">
        <v>259</v>
      </c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6"/>
      <c r="B928" s="16"/>
      <c r="C928" s="16"/>
      <c r="D928" s="16"/>
      <c r="E928" s="129" t="s">
        <v>407</v>
      </c>
      <c r="F928" s="16"/>
      <c r="G928" s="16"/>
      <c r="H928" s="16"/>
      <c r="I928" s="16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23.25">
      <c r="A930" s="5"/>
      <c r="B930" s="18" t="s">
        <v>351</v>
      </c>
      <c r="C930" s="5"/>
      <c r="D930" s="5"/>
      <c r="E930" s="5"/>
      <c r="F930" s="5"/>
      <c r="G930" s="5"/>
      <c r="H930" s="5"/>
      <c r="I930" s="5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23.25">
      <c r="A932" s="5"/>
      <c r="B932" s="18" t="s">
        <v>352</v>
      </c>
      <c r="C932" s="5"/>
      <c r="D932" s="5"/>
      <c r="E932" s="5"/>
      <c r="F932" s="5"/>
      <c r="G932" s="5"/>
      <c r="H932" s="5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 t="s">
        <v>353</v>
      </c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 t="s">
        <v>354</v>
      </c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 t="s">
        <v>355</v>
      </c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 t="s">
        <v>356</v>
      </c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 t="s">
        <v>357</v>
      </c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 t="s">
        <v>358</v>
      </c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 t="s">
        <v>359</v>
      </c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 t="s">
        <v>360</v>
      </c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 t="s">
        <v>361</v>
      </c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 t="s">
        <v>362</v>
      </c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 t="s">
        <v>363</v>
      </c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 t="s">
        <v>364</v>
      </c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3.5" thickBot="1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3.5" thickBot="1">
      <c r="A953" s="1"/>
      <c r="B953" s="1"/>
      <c r="C953" s="28" t="s">
        <v>365</v>
      </c>
      <c r="D953" s="31">
        <v>0.6</v>
      </c>
      <c r="E953" s="100">
        <v>0.8</v>
      </c>
      <c r="F953" s="180">
        <v>1</v>
      </c>
      <c r="G953" s="100">
        <v>1.2</v>
      </c>
      <c r="H953" s="32">
        <v>1.4</v>
      </c>
      <c r="I953" s="1"/>
    </row>
    <row r="954" spans="1:9" ht="12.75">
      <c r="A954" s="1"/>
      <c r="B954" s="1"/>
      <c r="C954" s="36">
        <v>25</v>
      </c>
      <c r="D954" s="120">
        <v>1.024</v>
      </c>
      <c r="E954" s="121">
        <v>1.032</v>
      </c>
      <c r="F954" s="121">
        <v>1.04</v>
      </c>
      <c r="G954" s="121">
        <v>1.048</v>
      </c>
      <c r="H954" s="35">
        <v>1.056</v>
      </c>
      <c r="I954" s="1"/>
    </row>
    <row r="955" spans="1:9" ht="12.75">
      <c r="A955" s="1"/>
      <c r="B955" s="1"/>
      <c r="C955" s="42">
        <f>C954+2</f>
        <v>27</v>
      </c>
      <c r="D955" s="122">
        <v>1.0222222222222224</v>
      </c>
      <c r="E955" s="13">
        <v>1.0296296296296297</v>
      </c>
      <c r="F955" s="13">
        <v>1.037037037037037</v>
      </c>
      <c r="G955" s="13">
        <v>1.0444444444444445</v>
      </c>
      <c r="H955" s="50">
        <v>1.0518518518518518</v>
      </c>
      <c r="I955" s="1"/>
    </row>
    <row r="956" spans="1:9" ht="12.75">
      <c r="A956" s="1"/>
      <c r="B956" s="1"/>
      <c r="C956" s="42">
        <f aca="true" t="shared" si="37" ref="C956:C962">C955+2</f>
        <v>29</v>
      </c>
      <c r="D956" s="122">
        <v>1.0206896551724138</v>
      </c>
      <c r="E956" s="13">
        <v>1.0275862068965518</v>
      </c>
      <c r="F956" s="13">
        <v>1.0344827586206897</v>
      </c>
      <c r="G956" s="13">
        <v>1.0413793103448277</v>
      </c>
      <c r="H956" s="50">
        <v>1.0482758620689654</v>
      </c>
      <c r="I956" s="1"/>
    </row>
    <row r="957" spans="1:9" ht="12.75">
      <c r="A957" s="1"/>
      <c r="B957" s="1"/>
      <c r="C957" s="42">
        <f t="shared" si="37"/>
        <v>31</v>
      </c>
      <c r="D957" s="122">
        <v>1.0193548387096774</v>
      </c>
      <c r="E957" s="13">
        <v>1.0258064516129033</v>
      </c>
      <c r="F957" s="13">
        <v>1.032258064516129</v>
      </c>
      <c r="G957" s="13">
        <v>1.038709677419355</v>
      </c>
      <c r="H957" s="50">
        <v>1.0451612903225806</v>
      </c>
      <c r="I957" s="1"/>
    </row>
    <row r="958" spans="1:9" ht="12.75">
      <c r="A958" s="1"/>
      <c r="B958" s="1"/>
      <c r="C958" s="42">
        <f t="shared" si="37"/>
        <v>33</v>
      </c>
      <c r="D958" s="122">
        <v>1.0181818181818183</v>
      </c>
      <c r="E958" s="13">
        <v>1.0242424242424242</v>
      </c>
      <c r="F958" s="13">
        <v>1.0303030303030303</v>
      </c>
      <c r="G958" s="13">
        <v>1.0363636363636364</v>
      </c>
      <c r="H958" s="50">
        <v>1.0424242424242425</v>
      </c>
      <c r="I958" s="1"/>
    </row>
    <row r="959" spans="1:9" ht="12.75">
      <c r="A959" s="1"/>
      <c r="B959" s="1"/>
      <c r="C959" s="42">
        <f t="shared" si="37"/>
        <v>35</v>
      </c>
      <c r="D959" s="122">
        <v>1.0171428571428571</v>
      </c>
      <c r="E959" s="13">
        <v>1.0228571428571427</v>
      </c>
      <c r="F959" s="13">
        <v>1.0285714285714285</v>
      </c>
      <c r="G959" s="13">
        <v>1.0342857142857145</v>
      </c>
      <c r="H959" s="50">
        <v>1.04</v>
      </c>
      <c r="I959" s="1"/>
    </row>
    <row r="960" spans="1:9" ht="12.75">
      <c r="A960" s="1"/>
      <c r="B960" s="1"/>
      <c r="C960" s="42">
        <f t="shared" si="37"/>
        <v>37</v>
      </c>
      <c r="D960" s="122">
        <v>1.0162162162162163</v>
      </c>
      <c r="E960" s="13">
        <v>1.0216216216216216</v>
      </c>
      <c r="F960" s="13">
        <v>1.027027027027027</v>
      </c>
      <c r="G960" s="13">
        <v>1.0324324324324325</v>
      </c>
      <c r="H960" s="50">
        <v>1.037837837837838</v>
      </c>
      <c r="I960" s="1"/>
    </row>
    <row r="961" spans="1:9" ht="12.75">
      <c r="A961" s="1"/>
      <c r="B961" s="1"/>
      <c r="C961" s="42">
        <f t="shared" si="37"/>
        <v>39</v>
      </c>
      <c r="D961" s="122">
        <v>1.0153846153846153</v>
      </c>
      <c r="E961" s="13">
        <v>1.0205128205128204</v>
      </c>
      <c r="F961" s="13">
        <v>1.0256410256410255</v>
      </c>
      <c r="G961" s="13">
        <v>1.0307692307692309</v>
      </c>
      <c r="H961" s="50">
        <v>1.0358974358974358</v>
      </c>
      <c r="I961" s="1"/>
    </row>
    <row r="962" spans="1:9" ht="13.5" thickBot="1">
      <c r="A962" s="1"/>
      <c r="B962" s="1"/>
      <c r="C962" s="47">
        <f t="shared" si="37"/>
        <v>41</v>
      </c>
      <c r="D962" s="123">
        <v>1.0146341463414634</v>
      </c>
      <c r="E962" s="124">
        <v>1.0195121951219512</v>
      </c>
      <c r="F962" s="124">
        <v>1.024390243902439</v>
      </c>
      <c r="G962" s="124">
        <v>1.0292682926829269</v>
      </c>
      <c r="H962" s="51">
        <v>1.0341463414634147</v>
      </c>
      <c r="I962" s="1"/>
    </row>
    <row r="963" spans="1:9" ht="12.75">
      <c r="A963" s="1"/>
      <c r="B963" s="1"/>
      <c r="C963" s="5"/>
      <c r="D963" s="5"/>
      <c r="E963" s="5"/>
      <c r="F963" s="5"/>
      <c r="G963" s="5"/>
      <c r="H963" s="5"/>
      <c r="I963" s="1"/>
    </row>
    <row r="964" spans="1:9" ht="12.75">
      <c r="A964" s="1"/>
      <c r="B964" s="1"/>
      <c r="C964" s="5"/>
      <c r="D964" s="5"/>
      <c r="E964" s="5"/>
      <c r="F964" s="5"/>
      <c r="G964" s="5"/>
      <c r="H964" s="5"/>
      <c r="I964" s="1"/>
    </row>
    <row r="965" spans="1:9" ht="12.75">
      <c r="A965" s="1"/>
      <c r="B965" s="1" t="s">
        <v>366</v>
      </c>
      <c r="C965" s="5"/>
      <c r="D965" s="5"/>
      <c r="E965" s="5"/>
      <c r="F965" s="5"/>
      <c r="G965" s="5"/>
      <c r="H965" s="5"/>
      <c r="I965" s="1"/>
    </row>
    <row r="966" spans="1:9" ht="12.75">
      <c r="A966" s="1"/>
      <c r="B966" s="1"/>
      <c r="C966" s="5"/>
      <c r="D966" s="5"/>
      <c r="E966" s="5"/>
      <c r="F966" s="5"/>
      <c r="G966" s="5"/>
      <c r="H966" s="5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65"/>
      <c r="B968" s="65"/>
      <c r="C968" s="65"/>
      <c r="D968" s="65"/>
      <c r="E968" s="133" t="s">
        <v>408</v>
      </c>
      <c r="F968" s="65"/>
      <c r="G968" s="65"/>
      <c r="H968" s="65"/>
      <c r="I968" s="65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23.25">
      <c r="A970" s="5"/>
      <c r="B970" s="18" t="s">
        <v>5</v>
      </c>
      <c r="C970" s="5"/>
      <c r="D970" s="5"/>
      <c r="E970" s="5"/>
      <c r="F970" s="5"/>
      <c r="G970" s="5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 t="s">
        <v>293</v>
      </c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 t="s">
        <v>294</v>
      </c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 t="s">
        <v>295</v>
      </c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 t="s">
        <v>296</v>
      </c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 t="s">
        <v>297</v>
      </c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 t="s">
        <v>298</v>
      </c>
      <c r="C978" s="1"/>
      <c r="D978" s="1"/>
      <c r="E978" s="1"/>
      <c r="F978" s="1"/>
      <c r="G978" s="1"/>
      <c r="H978" s="1"/>
      <c r="I978" s="1"/>
    </row>
    <row r="979" spans="1:9" ht="14.25">
      <c r="A979" s="1"/>
      <c r="B979" s="1" t="s">
        <v>299</v>
      </c>
      <c r="C979" s="1"/>
      <c r="D979" s="1"/>
      <c r="E979" s="1"/>
      <c r="F979" s="1"/>
      <c r="G979" s="1"/>
      <c r="H979" s="1"/>
      <c r="I979" s="1"/>
    </row>
    <row r="980" spans="1:9" ht="14.25">
      <c r="A980" s="1"/>
      <c r="B980" s="1" t="s">
        <v>300</v>
      </c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 t="s">
        <v>301</v>
      </c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 t="s">
        <v>302</v>
      </c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7" t="s">
        <v>303</v>
      </c>
      <c r="F985" s="7" t="s">
        <v>304</v>
      </c>
      <c r="G985" s="1"/>
      <c r="H985" s="1"/>
      <c r="I985" s="1"/>
    </row>
    <row r="986" spans="1:9" ht="12.75">
      <c r="A986" s="1"/>
      <c r="B986" s="1"/>
      <c r="C986" s="1"/>
      <c r="D986" s="1"/>
      <c r="E986" s="7">
        <v>1</v>
      </c>
      <c r="F986" s="24">
        <v>50</v>
      </c>
      <c r="G986" s="1"/>
      <c r="H986" s="1"/>
      <c r="I986" s="1"/>
    </row>
    <row r="987" spans="1:9" ht="12.75">
      <c r="A987" s="1"/>
      <c r="B987" s="1"/>
      <c r="C987" s="1"/>
      <c r="D987" s="1"/>
      <c r="E987" s="7">
        <f>E986+1</f>
        <v>2</v>
      </c>
      <c r="F987" s="24">
        <v>49.66183574879228</v>
      </c>
      <c r="G987" s="1"/>
      <c r="H987" s="1"/>
      <c r="I987" s="1"/>
    </row>
    <row r="988" spans="1:9" ht="12.75">
      <c r="A988" s="1"/>
      <c r="B988" s="1"/>
      <c r="C988" s="1"/>
      <c r="D988" s="1"/>
      <c r="E988" s="7">
        <f aca="true" t="shared" si="38" ref="E988:E1005">E987+1</f>
        <v>3</v>
      </c>
      <c r="F988" s="24">
        <v>49.325958598800455</v>
      </c>
      <c r="G988" s="1"/>
      <c r="H988" s="1"/>
      <c r="I988" s="1"/>
    </row>
    <row r="989" spans="1:9" ht="12.75">
      <c r="A989" s="1"/>
      <c r="B989" s="1"/>
      <c r="C989" s="1"/>
      <c r="D989" s="1"/>
      <c r="E989" s="7">
        <f t="shared" si="38"/>
        <v>4</v>
      </c>
      <c r="F989" s="24">
        <v>48.99235308170712</v>
      </c>
      <c r="G989" s="1"/>
      <c r="H989" s="1"/>
      <c r="I989" s="1"/>
    </row>
    <row r="990" spans="1:9" ht="12.75">
      <c r="A990" s="1"/>
      <c r="B990" s="1"/>
      <c r="C990" s="1"/>
      <c r="D990" s="1"/>
      <c r="E990" s="7">
        <f t="shared" si="38"/>
        <v>5</v>
      </c>
      <c r="F990" s="24">
        <v>48.66100383381153</v>
      </c>
      <c r="G990" s="1"/>
      <c r="H990" s="1"/>
      <c r="I990" s="1"/>
    </row>
    <row r="991" spans="1:9" ht="12.75">
      <c r="A991" s="1"/>
      <c r="B991" s="1"/>
      <c r="C991" s="1"/>
      <c r="D991" s="1"/>
      <c r="E991" s="7">
        <f t="shared" si="38"/>
        <v>6</v>
      </c>
      <c r="F991" s="24">
        <v>48.33189559532199</v>
      </c>
      <c r="G991" s="1"/>
      <c r="H991" s="1"/>
      <c r="I991" s="1"/>
    </row>
    <row r="992" spans="1:9" ht="12.75">
      <c r="A992" s="1"/>
      <c r="B992" s="1"/>
      <c r="C992" s="1"/>
      <c r="D992" s="1"/>
      <c r="E992" s="7">
        <f t="shared" si="38"/>
        <v>7</v>
      </c>
      <c r="F992" s="24">
        <v>48.00501320965315</v>
      </c>
      <c r="G992" s="1"/>
      <c r="H992" s="1"/>
      <c r="I992" s="1"/>
    </row>
    <row r="993" spans="1:9" ht="12.75">
      <c r="A993" s="1"/>
      <c r="B993" s="1"/>
      <c r="C993" s="1"/>
      <c r="D993" s="1"/>
      <c r="E993" s="7">
        <f t="shared" si="38"/>
        <v>8</v>
      </c>
      <c r="F993" s="24">
        <v>47.680341622727966</v>
      </c>
      <c r="G993" s="1"/>
      <c r="H993" s="1"/>
      <c r="I993" s="1"/>
    </row>
    <row r="994" spans="1:9" ht="12.75">
      <c r="A994" s="1"/>
      <c r="B994" s="1"/>
      <c r="C994" s="1"/>
      <c r="D994" s="1"/>
      <c r="E994" s="7">
        <f t="shared" si="38"/>
        <v>9</v>
      </c>
      <c r="F994" s="24">
        <v>47.3578658822844</v>
      </c>
      <c r="G994" s="1"/>
      <c r="H994" s="1"/>
      <c r="I994" s="1"/>
    </row>
    <row r="995" spans="1:9" ht="12.75">
      <c r="A995" s="1"/>
      <c r="B995" s="1"/>
      <c r="C995" s="1"/>
      <c r="D995" s="1"/>
      <c r="E995" s="7">
        <f t="shared" si="38"/>
        <v>10</v>
      </c>
      <c r="F995" s="24">
        <v>47.03757113718683</v>
      </c>
      <c r="G995" s="1"/>
      <c r="H995" s="1"/>
      <c r="I995" s="1"/>
    </row>
    <row r="996" spans="1:9" ht="12.75">
      <c r="A996" s="1"/>
      <c r="B996" s="1"/>
      <c r="C996" s="1"/>
      <c r="D996" s="1"/>
      <c r="E996" s="7">
        <f t="shared" si="38"/>
        <v>11</v>
      </c>
      <c r="F996" s="24">
        <v>46.719442636742095</v>
      </c>
      <c r="G996" s="1"/>
      <c r="H996" s="1"/>
      <c r="I996" s="1"/>
    </row>
    <row r="997" spans="1:9" ht="12.75">
      <c r="A997" s="1"/>
      <c r="B997" s="1"/>
      <c r="C997" s="1"/>
      <c r="D997" s="1"/>
      <c r="E997" s="7">
        <f t="shared" si="38"/>
        <v>12</v>
      </c>
      <c r="F997" s="24">
        <v>46.40346573002017</v>
      </c>
      <c r="G997" s="1"/>
      <c r="H997" s="1"/>
      <c r="I997" s="1"/>
    </row>
    <row r="998" spans="1:9" ht="12.75">
      <c r="A998" s="1"/>
      <c r="B998" s="1"/>
      <c r="C998" s="1"/>
      <c r="D998" s="1"/>
      <c r="E998" s="7">
        <f t="shared" si="38"/>
        <v>13</v>
      </c>
      <c r="F998" s="24">
        <v>46.089625865179464</v>
      </c>
      <c r="G998" s="1"/>
      <c r="H998" s="1"/>
      <c r="I998" s="1"/>
    </row>
    <row r="999" spans="1:9" ht="12.75">
      <c r="A999" s="1"/>
      <c r="B999" s="1"/>
      <c r="C999" s="1"/>
      <c r="D999" s="1"/>
      <c r="E999" s="7">
        <f t="shared" si="38"/>
        <v>14</v>
      </c>
      <c r="F999" s="24">
        <v>45.77790858879661</v>
      </c>
      <c r="G999" s="1"/>
      <c r="H999" s="1"/>
      <c r="I999" s="1"/>
    </row>
    <row r="1000" spans="1:9" ht="12.75">
      <c r="A1000" s="1"/>
      <c r="B1000" s="1"/>
      <c r="C1000" s="1"/>
      <c r="D1000" s="1"/>
      <c r="E1000" s="7">
        <f t="shared" si="38"/>
        <v>15</v>
      </c>
      <c r="F1000" s="24">
        <v>45.46829954520089</v>
      </c>
      <c r="G1000" s="1"/>
      <c r="H1000" s="1"/>
      <c r="I1000" s="1"/>
    </row>
    <row r="1001" spans="1:9" ht="12.75">
      <c r="A1001" s="1"/>
      <c r="B1001" s="1"/>
      <c r="C1001" s="1"/>
      <c r="D1001" s="1"/>
      <c r="E1001" s="7">
        <f t="shared" si="38"/>
        <v>16</v>
      </c>
      <c r="F1001" s="24">
        <v>45.16078447581307</v>
      </c>
      <c r="G1001" s="1"/>
      <c r="H1001" s="1"/>
      <c r="I1001" s="1"/>
    </row>
    <row r="1002" spans="1:9" ht="12.75">
      <c r="A1002" s="1"/>
      <c r="B1002" s="1"/>
      <c r="C1002" s="1"/>
      <c r="D1002" s="1"/>
      <c r="E1002" s="7">
        <f t="shared" si="38"/>
        <v>17</v>
      </c>
      <c r="F1002" s="24">
        <v>44.85534921848873</v>
      </c>
      <c r="G1002" s="1"/>
      <c r="H1002" s="1"/>
      <c r="I1002" s="1"/>
    </row>
    <row r="1003" spans="1:9" ht="12.75">
      <c r="A1003" s="1"/>
      <c r="B1003" s="1"/>
      <c r="C1003" s="1"/>
      <c r="D1003" s="1"/>
      <c r="E1003" s="7">
        <f t="shared" si="38"/>
        <v>18</v>
      </c>
      <c r="F1003" s="24">
        <v>44.551979706866106</v>
      </c>
      <c r="G1003" s="1"/>
      <c r="H1003" s="1"/>
      <c r="I1003" s="1"/>
    </row>
    <row r="1004" spans="1:9" ht="12.75">
      <c r="A1004" s="1"/>
      <c r="B1004" s="1"/>
      <c r="C1004" s="1"/>
      <c r="D1004" s="1"/>
      <c r="E1004" s="7">
        <f t="shared" si="38"/>
        <v>19</v>
      </c>
      <c r="F1004" s="24">
        <v>44.25066196971822</v>
      </c>
      <c r="G1004" s="1"/>
      <c r="H1004" s="1"/>
      <c r="I1004" s="1"/>
    </row>
    <row r="1005" spans="1:9" ht="12.75">
      <c r="A1005" s="1"/>
      <c r="B1005" s="1"/>
      <c r="C1005" s="1"/>
      <c r="D1005" s="1"/>
      <c r="E1005" s="7">
        <f t="shared" si="38"/>
        <v>20</v>
      </c>
      <c r="F1005" s="24">
        <v>43.951382130309504</v>
      </c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 t="s">
        <v>305</v>
      </c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 t="s">
        <v>306</v>
      </c>
      <c r="C1008" s="1"/>
      <c r="D1008" s="1"/>
      <c r="E1008" s="1"/>
      <c r="F1008" s="1"/>
      <c r="G1008" s="1"/>
      <c r="H1008" s="1"/>
      <c r="I1008" s="1"/>
    </row>
    <row r="1009" spans="1:9" ht="14.25">
      <c r="A1009" s="1"/>
      <c r="B1009" s="1" t="s">
        <v>307</v>
      </c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 t="s">
        <v>308</v>
      </c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5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5"/>
      <c r="F1012" s="1"/>
      <c r="G1012" s="1"/>
      <c r="H1012" s="1"/>
      <c r="I1012" s="1"/>
    </row>
    <row r="1013" spans="1:9" ht="12.75">
      <c r="A1013" s="75"/>
      <c r="B1013" s="75"/>
      <c r="C1013" s="75"/>
      <c r="D1013" s="75"/>
      <c r="E1013" s="134" t="s">
        <v>409</v>
      </c>
      <c r="F1013" s="75"/>
      <c r="G1013" s="75"/>
      <c r="H1013" s="75"/>
      <c r="I1013" s="75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23.25">
      <c r="A1015" s="5"/>
      <c r="B1015" s="18" t="s">
        <v>367</v>
      </c>
      <c r="C1015" s="5"/>
      <c r="D1015" s="5"/>
      <c r="E1015" s="5"/>
      <c r="F1015" s="5"/>
      <c r="G1015" s="5"/>
      <c r="H1015" s="5"/>
      <c r="I1015" s="5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2" t="s">
        <v>368</v>
      </c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5"/>
      <c r="B1020" s="1" t="s">
        <v>369</v>
      </c>
      <c r="C1020" s="5"/>
      <c r="D1020" s="1" t="s">
        <v>370</v>
      </c>
      <c r="E1020" s="5"/>
      <c r="F1020" s="5"/>
      <c r="G1020" s="5"/>
      <c r="H1020" s="5"/>
      <c r="I1020" s="5"/>
    </row>
    <row r="1021" spans="1:9" ht="12.75">
      <c r="A1021" s="5"/>
      <c r="B1021" s="1" t="s">
        <v>371</v>
      </c>
      <c r="C1021" s="5"/>
      <c r="D1021" s="1" t="s">
        <v>372</v>
      </c>
      <c r="E1021" s="5"/>
      <c r="F1021" s="5"/>
      <c r="G1021" s="5"/>
      <c r="H1021" s="5"/>
      <c r="I1021" s="5"/>
    </row>
    <row r="1022" spans="1:9" ht="12.75">
      <c r="A1022" s="5"/>
      <c r="B1022" s="1" t="s">
        <v>373</v>
      </c>
      <c r="C1022" s="5"/>
      <c r="D1022" s="1" t="s">
        <v>374</v>
      </c>
      <c r="E1022" s="5"/>
      <c r="F1022" s="5"/>
      <c r="G1022" s="5"/>
      <c r="H1022" s="5"/>
      <c r="I1022" s="5"/>
    </row>
    <row r="1023" spans="1:9" ht="12.75">
      <c r="A1023" s="5"/>
      <c r="B1023" s="1" t="s">
        <v>375</v>
      </c>
      <c r="C1023" s="5"/>
      <c r="D1023" s="1" t="s">
        <v>376</v>
      </c>
      <c r="E1023" s="5"/>
      <c r="F1023" s="5"/>
      <c r="G1023" s="5"/>
      <c r="H1023" s="5"/>
      <c r="I1023" s="5"/>
    </row>
    <row r="1024" spans="1:9" ht="12.75">
      <c r="A1024" s="5"/>
      <c r="B1024" s="1" t="s">
        <v>526</v>
      </c>
      <c r="C1024" s="5"/>
      <c r="D1024" s="1" t="s">
        <v>527</v>
      </c>
      <c r="E1024" s="5"/>
      <c r="F1024" s="5"/>
      <c r="G1024" s="5"/>
      <c r="H1024" s="5"/>
      <c r="I1024" s="5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5"/>
      <c r="B1026" s="2" t="s">
        <v>377</v>
      </c>
      <c r="C1026" s="5"/>
      <c r="D1026" s="5"/>
      <c r="E1026" s="5"/>
      <c r="F1026" s="5"/>
      <c r="G1026" s="5"/>
      <c r="H1026" s="5"/>
      <c r="I1026" s="5"/>
    </row>
    <row r="1027" spans="1:9" ht="12.75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5"/>
      <c r="B1028" s="1" t="s">
        <v>378</v>
      </c>
      <c r="C1028" s="5"/>
      <c r="D1028" s="5"/>
      <c r="E1028" s="5"/>
      <c r="F1028" s="5"/>
      <c r="G1028" s="5"/>
      <c r="H1028" s="5"/>
      <c r="I1028" s="5"/>
    </row>
    <row r="1029" spans="1:9" ht="12.75">
      <c r="A1029" s="5"/>
      <c r="B1029" s="1" t="s">
        <v>379</v>
      </c>
      <c r="C1029" s="1"/>
      <c r="D1029" s="1"/>
      <c r="E1029" s="1"/>
      <c r="F1029" s="1"/>
      <c r="G1029" s="1"/>
      <c r="H1029" s="1"/>
      <c r="I1029" s="1"/>
    </row>
    <row r="1030" spans="1:9" ht="12.75">
      <c r="A1030" s="5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5"/>
      <c r="B1031" s="1"/>
      <c r="C1031" s="1"/>
      <c r="D1031" s="7" t="s">
        <v>138</v>
      </c>
      <c r="E1031" s="7" t="s">
        <v>380</v>
      </c>
      <c r="F1031" s="7" t="s">
        <v>381</v>
      </c>
      <c r="G1031" s="7" t="s">
        <v>382</v>
      </c>
      <c r="H1031" s="1"/>
      <c r="I1031" s="1"/>
    </row>
    <row r="1032" spans="1:9" ht="12.75">
      <c r="A1032" s="5"/>
      <c r="B1032" s="1"/>
      <c r="C1032" s="1"/>
      <c r="D1032" s="7">
        <v>1996</v>
      </c>
      <c r="E1032" s="7">
        <v>21100</v>
      </c>
      <c r="F1032" s="7">
        <v>8154</v>
      </c>
      <c r="G1032" s="14">
        <f>E1032/F1032</f>
        <v>2.5876870247731176</v>
      </c>
      <c r="H1032" s="1"/>
      <c r="I1032" s="1"/>
    </row>
    <row r="1033" spans="1:9" ht="12.75">
      <c r="A1033" s="5"/>
      <c r="B1033" s="1"/>
      <c r="C1033" s="1"/>
      <c r="D1033" s="7">
        <f aca="true" t="shared" si="39" ref="D1033:D1038">D1032+1</f>
        <v>1997</v>
      </c>
      <c r="E1033" s="7">
        <v>21600</v>
      </c>
      <c r="F1033" s="7">
        <v>9226</v>
      </c>
      <c r="G1033" s="14">
        <f>E1033/F1033</f>
        <v>2.341209624972903</v>
      </c>
      <c r="H1033" s="1"/>
      <c r="I1033" s="1"/>
    </row>
    <row r="1034" spans="1:9" ht="12.75">
      <c r="A1034" s="1"/>
      <c r="B1034" s="1"/>
      <c r="C1034" s="1"/>
      <c r="D1034" s="7">
        <f t="shared" si="39"/>
        <v>1998</v>
      </c>
      <c r="E1034" s="7">
        <v>24000</v>
      </c>
      <c r="F1034" s="7">
        <v>10003</v>
      </c>
      <c r="G1034" s="14">
        <f>E1034/F1034</f>
        <v>2.3992802159352196</v>
      </c>
      <c r="H1034" s="1"/>
      <c r="I1034" s="1"/>
    </row>
    <row r="1035" spans="1:9" ht="12.75">
      <c r="A1035" s="1"/>
      <c r="B1035" s="1"/>
      <c r="C1035" s="1"/>
      <c r="D1035" s="7">
        <f t="shared" si="39"/>
        <v>1999</v>
      </c>
      <c r="E1035" s="7">
        <v>24000</v>
      </c>
      <c r="F1035" s="7">
        <v>10728</v>
      </c>
      <c r="G1035" s="14">
        <f>E1035/F1035</f>
        <v>2.237136465324385</v>
      </c>
      <c r="H1035" s="1"/>
      <c r="I1035" s="1"/>
    </row>
    <row r="1036" spans="1:9" ht="12.75">
      <c r="A1036" s="1"/>
      <c r="B1036" s="1"/>
      <c r="C1036" s="1"/>
      <c r="D1036" s="7">
        <f t="shared" si="39"/>
        <v>2000</v>
      </c>
      <c r="E1036" s="7">
        <v>32000</v>
      </c>
      <c r="F1036" s="7">
        <v>11430</v>
      </c>
      <c r="G1036" s="14">
        <f>E1036/F1036</f>
        <v>2.7996500437445317</v>
      </c>
      <c r="H1036" s="1"/>
      <c r="I1036" s="1"/>
    </row>
    <row r="1037" spans="1:9" ht="12.75">
      <c r="A1037" s="1"/>
      <c r="B1037" s="1"/>
      <c r="C1037" s="1"/>
      <c r="D1037" s="7">
        <f t="shared" si="39"/>
        <v>2001</v>
      </c>
      <c r="E1037" s="7">
        <v>32000</v>
      </c>
      <c r="F1037" s="7">
        <v>12413</v>
      </c>
      <c r="G1037" s="14">
        <f>E1037/F1037</f>
        <v>2.5779424796584225</v>
      </c>
      <c r="H1037" s="1"/>
      <c r="I1037" s="1"/>
    </row>
    <row r="1038" spans="1:9" ht="12.75">
      <c r="A1038" s="1"/>
      <c r="B1038" s="1"/>
      <c r="C1038" s="1"/>
      <c r="D1038" s="7">
        <f t="shared" si="39"/>
        <v>2002</v>
      </c>
      <c r="E1038" s="7">
        <v>35680</v>
      </c>
      <c r="F1038" s="7">
        <v>13510</v>
      </c>
      <c r="G1038" s="14">
        <v>2.64</v>
      </c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2" t="s">
        <v>383</v>
      </c>
      <c r="C1040" s="5"/>
      <c r="D1040" s="5"/>
      <c r="E1040" s="5"/>
      <c r="F1040" s="5"/>
      <c r="G1040" s="5"/>
      <c r="H1040" s="5"/>
      <c r="I1040" s="5"/>
    </row>
    <row r="1041" spans="1:9" ht="12.75">
      <c r="A1041" s="1"/>
      <c r="B1041" s="5"/>
      <c r="C1041" s="5"/>
      <c r="D1041" s="5"/>
      <c r="E1041" s="5"/>
      <c r="F1041" s="5"/>
      <c r="G1041" s="5"/>
      <c r="H1041" s="5"/>
      <c r="I1041" s="5"/>
    </row>
    <row r="1042" spans="1:9" ht="14.25">
      <c r="A1042" s="1"/>
      <c r="B1042" s="5"/>
      <c r="C1042" s="5"/>
      <c r="D1042" s="1" t="s">
        <v>384</v>
      </c>
      <c r="E1042" s="5"/>
      <c r="F1042" s="5"/>
      <c r="G1042" s="5"/>
      <c r="H1042" s="5"/>
      <c r="I1042" s="5"/>
    </row>
    <row r="1043" spans="1:9" ht="12.75">
      <c r="A1043" s="1"/>
      <c r="B1043" s="1" t="s">
        <v>385</v>
      </c>
      <c r="C1043" s="5"/>
      <c r="D1043" s="5"/>
      <c r="E1043" s="5"/>
      <c r="F1043" s="5"/>
      <c r="G1043" s="5"/>
      <c r="H1043" s="5"/>
      <c r="I1043" s="5"/>
    </row>
    <row r="1044" spans="1:9" ht="14.25">
      <c r="A1044" s="1"/>
      <c r="B1044" s="1"/>
      <c r="C1044" s="5"/>
      <c r="D1044" s="1" t="s">
        <v>386</v>
      </c>
      <c r="E1044" s="5"/>
      <c r="F1044" s="5"/>
      <c r="G1044" s="5"/>
      <c r="H1044" s="5"/>
      <c r="I1044" s="5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2" t="s">
        <v>387</v>
      </c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25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7" t="s">
        <v>138</v>
      </c>
      <c r="E1048" s="7" t="s">
        <v>380</v>
      </c>
      <c r="F1048" s="7" t="s">
        <v>381</v>
      </c>
      <c r="G1048" s="7" t="s">
        <v>382</v>
      </c>
      <c r="H1048" s="1"/>
      <c r="I1048" s="5"/>
    </row>
    <row r="1049" spans="1:9" ht="12.75">
      <c r="A1049" s="1"/>
      <c r="B1049" s="1"/>
      <c r="C1049" s="1"/>
      <c r="D1049" s="7">
        <v>2003</v>
      </c>
      <c r="E1049" s="7">
        <v>42125</v>
      </c>
      <c r="F1049" s="7">
        <v>14870</v>
      </c>
      <c r="G1049" s="14">
        <v>2.832885003362475</v>
      </c>
      <c r="H1049" s="1"/>
      <c r="I1049" s="1"/>
    </row>
    <row r="1050" spans="1:9" ht="12.75">
      <c r="A1050" s="1"/>
      <c r="B1050" s="1"/>
      <c r="C1050" s="1"/>
      <c r="D1050" s="7">
        <f>D1049+1</f>
        <v>2004</v>
      </c>
      <c r="E1050" s="7">
        <v>46118</v>
      </c>
      <c r="F1050" s="7">
        <v>16227</v>
      </c>
      <c r="G1050" s="14">
        <v>2.842053367843717</v>
      </c>
      <c r="H1050" s="1"/>
      <c r="I1050" s="1"/>
    </row>
    <row r="1051" spans="1:9" ht="12.75">
      <c r="A1051" s="1"/>
      <c r="B1051" s="1"/>
      <c r="C1051" s="1"/>
      <c r="D1051" s="7">
        <f aca="true" t="shared" si="40" ref="D1051:D1056">D1050+1</f>
        <v>2005</v>
      </c>
      <c r="E1051" s="7">
        <v>50533</v>
      </c>
      <c r="F1051" s="7">
        <v>17878</v>
      </c>
      <c r="G1051" s="14">
        <v>2.8265465935787</v>
      </c>
      <c r="H1051" s="1"/>
      <c r="I1051" s="1"/>
    </row>
    <row r="1052" spans="1:9" ht="12.75">
      <c r="A1052" s="1"/>
      <c r="B1052" s="1"/>
      <c r="C1052" s="1"/>
      <c r="D1052" s="7">
        <f t="shared" si="40"/>
        <v>2006</v>
      </c>
      <c r="E1052" s="7">
        <v>55421</v>
      </c>
      <c r="F1052" s="7">
        <v>18953</v>
      </c>
      <c r="G1052" s="14">
        <v>2.924128106368385</v>
      </c>
      <c r="H1052" s="1"/>
      <c r="I1052" s="1"/>
    </row>
    <row r="1053" spans="1:9" ht="12.75">
      <c r="A1053" s="1"/>
      <c r="B1053" s="1"/>
      <c r="C1053" s="1"/>
      <c r="D1053" s="7">
        <f t="shared" si="40"/>
        <v>2007</v>
      </c>
      <c r="E1053" s="7">
        <v>59850</v>
      </c>
      <c r="F1053" s="7">
        <v>19897</v>
      </c>
      <c r="G1053" s="14">
        <v>3.007991154445394</v>
      </c>
      <c r="H1053" s="1"/>
      <c r="I1053" s="1"/>
    </row>
    <row r="1054" spans="1:9" ht="12.75">
      <c r="A1054" s="1"/>
      <c r="B1054" s="1"/>
      <c r="C1054" s="1"/>
      <c r="D1054" s="7">
        <f t="shared" si="40"/>
        <v>2008</v>
      </c>
      <c r="E1054" s="7">
        <v>63131</v>
      </c>
      <c r="F1054" s="7">
        <v>20684</v>
      </c>
      <c r="G1054" s="14">
        <v>3.05216592535293</v>
      </c>
      <c r="H1054" s="1"/>
      <c r="I1054" s="1"/>
    </row>
    <row r="1055" spans="1:9" ht="12.75">
      <c r="A1055" s="1"/>
      <c r="B1055" s="1"/>
      <c r="C1055" s="1"/>
      <c r="D1055" s="7">
        <f t="shared" si="40"/>
        <v>2009</v>
      </c>
      <c r="E1055" s="7">
        <v>65944</v>
      </c>
      <c r="F1055" s="7">
        <v>21442</v>
      </c>
      <c r="G1055" s="14">
        <v>3.075459378789292</v>
      </c>
      <c r="H1055" s="1"/>
      <c r="I1055" s="1"/>
    </row>
    <row r="1056" spans="1:9" ht="12.75">
      <c r="A1056" s="1"/>
      <c r="B1056" s="1"/>
      <c r="C1056" s="1"/>
      <c r="D1056" s="7">
        <f t="shared" si="40"/>
        <v>2010</v>
      </c>
      <c r="E1056" s="7">
        <v>68455</v>
      </c>
      <c r="F1056" s="7">
        <v>22166</v>
      </c>
      <c r="G1056" s="14">
        <v>3.0882883695750247</v>
      </c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65"/>
      <c r="B1060" s="65"/>
      <c r="C1060" s="65"/>
      <c r="D1060" s="65"/>
      <c r="E1060" s="133" t="s">
        <v>410</v>
      </c>
      <c r="F1060" s="65"/>
      <c r="G1060" s="65"/>
      <c r="H1060" s="65"/>
      <c r="I1060" s="65"/>
    </row>
    <row r="1061" spans="1:11" ht="12.75">
      <c r="A1061" s="126"/>
      <c r="B1061" s="126"/>
      <c r="C1061" s="126"/>
      <c r="D1061" s="126"/>
      <c r="E1061" s="126"/>
      <c r="F1061" s="128" t="s">
        <v>413</v>
      </c>
      <c r="G1061" s="126"/>
      <c r="H1061" s="126"/>
      <c r="I1061" s="126"/>
      <c r="J1061" s="126"/>
      <c r="K1061" s="126"/>
    </row>
    <row r="1062" spans="1:11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</row>
    <row r="1063" spans="1:11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</row>
    <row r="1064" spans="1:11" ht="12.75">
      <c r="A1064" s="5"/>
      <c r="B1064" s="5"/>
      <c r="C1064" s="181" t="s">
        <v>414</v>
      </c>
      <c r="D1064" s="5"/>
      <c r="E1064" s="5"/>
      <c r="F1064" s="5"/>
      <c r="G1064" s="5"/>
      <c r="H1064" s="5"/>
      <c r="I1064" s="5"/>
      <c r="J1064" s="5"/>
      <c r="K1064" s="5"/>
    </row>
    <row r="1065" spans="1:11" ht="12.75">
      <c r="A1065" s="5"/>
      <c r="B1065" s="5"/>
      <c r="C1065" s="181" t="s">
        <v>415</v>
      </c>
      <c r="D1065" s="5"/>
      <c r="E1065" s="5"/>
      <c r="F1065" s="5"/>
      <c r="G1065" s="5"/>
      <c r="H1065" s="5"/>
      <c r="I1065" s="5"/>
      <c r="J1065" s="5"/>
      <c r="K1065" s="5"/>
    </row>
    <row r="1066" spans="1:11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</row>
    <row r="1067" spans="1:11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</row>
    <row r="1068" spans="1:11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</row>
    <row r="1069" spans="1:11" ht="12.75">
      <c r="A1069" s="5"/>
      <c r="B1069" s="181" t="s">
        <v>156</v>
      </c>
      <c r="C1069" s="5"/>
      <c r="D1069" s="5"/>
      <c r="E1069" s="5"/>
      <c r="F1069" s="5"/>
      <c r="G1069" s="5"/>
      <c r="H1069" s="5"/>
      <c r="I1069" s="5"/>
      <c r="J1069" s="5"/>
      <c r="K1069" s="5"/>
    </row>
    <row r="1070" spans="1:11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</row>
    <row r="1071" spans="1:11" ht="12.75">
      <c r="A1071" s="5"/>
      <c r="B1071" s="182" t="s">
        <v>416</v>
      </c>
      <c r="C1071" s="5"/>
      <c r="D1071" s="181" t="s">
        <v>417</v>
      </c>
      <c r="E1071" s="5"/>
      <c r="F1071" s="5"/>
      <c r="G1071" s="5"/>
      <c r="H1071" s="5"/>
      <c r="I1071" s="5"/>
      <c r="J1071" s="5"/>
      <c r="K1071" s="5"/>
    </row>
    <row r="1072" spans="1:11" ht="12.75">
      <c r="A1072" s="5"/>
      <c r="B1072" s="182" t="s">
        <v>418</v>
      </c>
      <c r="C1072" s="5"/>
      <c r="D1072" s="181" t="s">
        <v>419</v>
      </c>
      <c r="E1072" s="5"/>
      <c r="F1072" s="5"/>
      <c r="G1072" s="5"/>
      <c r="H1072" s="5"/>
      <c r="I1072" s="5"/>
      <c r="J1072" s="5"/>
      <c r="K1072" s="5"/>
    </row>
    <row r="1073" spans="1:11" ht="12.75">
      <c r="A1073" s="5"/>
      <c r="B1073" s="182" t="s">
        <v>420</v>
      </c>
      <c r="C1073" s="5"/>
      <c r="D1073" s="181" t="s">
        <v>421</v>
      </c>
      <c r="E1073" s="5"/>
      <c r="F1073" s="5"/>
      <c r="G1073" s="5"/>
      <c r="H1073" s="5"/>
      <c r="I1073" s="5"/>
      <c r="J1073" s="5"/>
      <c r="K1073" s="5"/>
    </row>
    <row r="1074" spans="1:11" ht="12.75">
      <c r="A1074" s="5"/>
      <c r="B1074" s="182" t="s">
        <v>422</v>
      </c>
      <c r="C1074" s="5"/>
      <c r="D1074" s="181" t="s">
        <v>423</v>
      </c>
      <c r="E1074" s="5"/>
      <c r="F1074" s="5"/>
      <c r="G1074" s="5"/>
      <c r="H1074" s="5"/>
      <c r="I1074" s="5"/>
      <c r="J1074" s="5"/>
      <c r="K1074" s="5"/>
    </row>
    <row r="1075" spans="1:11" ht="12.75">
      <c r="A1075" s="5"/>
      <c r="B1075" s="182" t="s">
        <v>78</v>
      </c>
      <c r="C1075" s="5"/>
      <c r="D1075" s="181" t="s">
        <v>424</v>
      </c>
      <c r="E1075" s="5"/>
      <c r="F1075" s="5"/>
      <c r="G1075" s="5"/>
      <c r="H1075" s="5"/>
      <c r="I1075" s="5"/>
      <c r="J1075" s="5"/>
      <c r="K1075" s="5"/>
    </row>
    <row r="1076" spans="1:11" ht="12.75">
      <c r="A1076" s="5"/>
      <c r="B1076" s="5"/>
      <c r="C1076" s="5"/>
      <c r="D1076" s="181" t="s">
        <v>425</v>
      </c>
      <c r="E1076" s="5"/>
      <c r="F1076" s="5"/>
      <c r="G1076" s="5"/>
      <c r="H1076" s="5"/>
      <c r="I1076" s="5"/>
      <c r="J1076" s="5"/>
      <c r="K1076" s="5"/>
    </row>
    <row r="1077" spans="1:11" ht="12.75">
      <c r="A1077" s="5"/>
      <c r="B1077" s="182" t="s">
        <v>426</v>
      </c>
      <c r="C1077" s="5"/>
      <c r="D1077" s="181" t="s">
        <v>427</v>
      </c>
      <c r="E1077" s="5"/>
      <c r="F1077" s="5"/>
      <c r="G1077" s="5"/>
      <c r="H1077" s="5"/>
      <c r="I1077" s="5"/>
      <c r="J1077" s="5"/>
      <c r="K1077" s="5"/>
    </row>
    <row r="1078" spans="1:11" ht="12.75">
      <c r="A1078" s="5"/>
      <c r="B1078" s="5"/>
      <c r="C1078" s="5"/>
      <c r="D1078" s="181" t="s">
        <v>428</v>
      </c>
      <c r="E1078" s="5"/>
      <c r="F1078" s="5"/>
      <c r="G1078" s="5"/>
      <c r="H1078" s="5"/>
      <c r="I1078" s="5"/>
      <c r="J1078" s="5"/>
      <c r="K1078" s="5"/>
    </row>
    <row r="1079" spans="1:11" ht="12.75">
      <c r="A1079" s="5"/>
      <c r="B1079" s="5"/>
      <c r="C1079" s="5"/>
      <c r="D1079" s="181" t="s">
        <v>429</v>
      </c>
      <c r="E1079" s="5"/>
      <c r="F1079" s="5"/>
      <c r="G1079" s="5"/>
      <c r="H1079" s="5"/>
      <c r="I1079" s="5"/>
      <c r="J1079" s="5"/>
      <c r="K1079" s="5"/>
    </row>
    <row r="1080" spans="1:11" ht="12.75">
      <c r="A1080" s="5"/>
      <c r="B1080" s="5"/>
      <c r="C1080" s="5"/>
      <c r="D1080" s="181" t="s">
        <v>430</v>
      </c>
      <c r="E1080" s="5"/>
      <c r="F1080" s="5"/>
      <c r="G1080" s="5"/>
      <c r="H1080" s="5"/>
      <c r="I1080" s="5"/>
      <c r="J1080" s="5"/>
      <c r="K1080" s="5"/>
    </row>
    <row r="1081" spans="1:11" ht="12.75">
      <c r="A1081" s="5"/>
      <c r="B1081" s="5"/>
      <c r="C1081" s="5"/>
      <c r="D1081" s="181" t="s">
        <v>431</v>
      </c>
      <c r="E1081" s="5"/>
      <c r="F1081" s="5"/>
      <c r="G1081" s="5"/>
      <c r="H1081" s="5"/>
      <c r="I1081" s="5"/>
      <c r="J1081" s="5"/>
      <c r="K1081" s="5"/>
    </row>
    <row r="1082" spans="1:11" ht="12.75">
      <c r="A1082" s="5"/>
      <c r="B1082" s="5"/>
      <c r="C1082" s="5"/>
      <c r="D1082" s="181"/>
      <c r="E1082" s="5"/>
      <c r="F1082" s="5"/>
      <c r="G1082" s="5"/>
      <c r="H1082" s="5"/>
      <c r="I1082" s="5"/>
      <c r="J1082" s="5"/>
      <c r="K1082" s="5"/>
    </row>
    <row r="1083" spans="1:11" ht="12.75">
      <c r="A1083" s="5"/>
      <c r="B1083" s="181" t="s">
        <v>432</v>
      </c>
      <c r="C1083" s="5"/>
      <c r="D1083" s="181"/>
      <c r="E1083" s="5"/>
      <c r="F1083" s="5"/>
      <c r="G1083" s="5"/>
      <c r="H1083" s="5"/>
      <c r="I1083" s="5"/>
      <c r="J1083" s="5"/>
      <c r="K1083" s="5"/>
    </row>
    <row r="1084" spans="1:11" ht="12.75">
      <c r="A1084" s="5"/>
      <c r="B1084" s="5"/>
      <c r="C1084" s="5"/>
      <c r="D1084" s="181"/>
      <c r="E1084" s="5"/>
      <c r="F1084" s="5"/>
      <c r="G1084" s="5"/>
      <c r="H1084" s="5"/>
      <c r="I1084" s="5"/>
      <c r="J1084" s="5"/>
      <c r="K1084" s="5"/>
    </row>
    <row r="1085" spans="1:11" ht="12.75">
      <c r="A1085" s="5"/>
      <c r="B1085" s="181" t="s">
        <v>433</v>
      </c>
      <c r="C1085" s="5"/>
      <c r="D1085" s="181"/>
      <c r="E1085" s="5"/>
      <c r="F1085" s="5"/>
      <c r="G1085" s="5"/>
      <c r="H1085" s="5"/>
      <c r="I1085" s="5"/>
      <c r="J1085" s="5"/>
      <c r="K1085" s="5"/>
    </row>
    <row r="1086" spans="1:11" ht="12.75">
      <c r="A1086" s="5"/>
      <c r="B1086" s="181" t="s">
        <v>434</v>
      </c>
      <c r="C1086" s="5"/>
      <c r="D1086" s="181"/>
      <c r="E1086" s="5"/>
      <c r="F1086" s="5"/>
      <c r="G1086" s="5"/>
      <c r="H1086" s="5"/>
      <c r="I1086" s="5"/>
      <c r="J1086" s="5"/>
      <c r="K1086" s="5"/>
    </row>
    <row r="1087" spans="1:11" ht="12.75">
      <c r="A1087" s="5"/>
      <c r="B1087" s="5" t="s">
        <v>435</v>
      </c>
      <c r="C1087" s="5"/>
      <c r="D1087" s="181"/>
      <c r="E1087" s="5"/>
      <c r="F1087" s="5"/>
      <c r="G1087" s="5"/>
      <c r="H1087" s="5"/>
      <c r="I1087" s="5"/>
      <c r="J1087" s="5"/>
      <c r="K1087" s="5"/>
    </row>
    <row r="1088" spans="1:11" ht="12.75">
      <c r="A1088" s="5"/>
      <c r="B1088" s="181" t="s">
        <v>436</v>
      </c>
      <c r="C1088" s="5"/>
      <c r="D1088" s="181"/>
      <c r="E1088" s="5"/>
      <c r="F1088" s="5"/>
      <c r="G1088" s="5"/>
      <c r="H1088" s="5"/>
      <c r="I1088" s="5"/>
      <c r="J1088" s="5"/>
      <c r="K1088" s="5"/>
    </row>
    <row r="1089" spans="1:11" ht="12.75">
      <c r="A1089" s="5"/>
      <c r="B1089" s="181" t="s">
        <v>437</v>
      </c>
      <c r="C1089" s="5"/>
      <c r="D1089" s="181"/>
      <c r="E1089" s="5"/>
      <c r="F1089" s="5"/>
      <c r="G1089" s="5"/>
      <c r="H1089" s="5"/>
      <c r="I1089" s="5"/>
      <c r="J1089" s="5"/>
      <c r="K1089" s="5"/>
    </row>
    <row r="1090" spans="1:11" ht="12.75">
      <c r="A1090" s="5"/>
      <c r="B1090" s="181" t="s">
        <v>438</v>
      </c>
      <c r="C1090" s="5"/>
      <c r="D1090" s="181"/>
      <c r="E1090" s="5"/>
      <c r="F1090" s="5"/>
      <c r="G1090" s="5"/>
      <c r="H1090" s="5"/>
      <c r="I1090" s="5"/>
      <c r="J1090" s="5"/>
      <c r="K1090" s="5"/>
    </row>
    <row r="1091" spans="1:11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</row>
    <row r="1092" spans="1:11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</row>
    <row r="1093" spans="1:11" ht="12.75">
      <c r="A1093" s="5"/>
      <c r="B1093" s="183">
        <v>1</v>
      </c>
      <c r="C1093" s="184" t="s">
        <v>528</v>
      </c>
      <c r="D1093" s="5"/>
      <c r="E1093" s="5"/>
      <c r="F1093" s="5"/>
      <c r="G1093" s="5"/>
      <c r="H1093" s="5"/>
      <c r="I1093" s="5"/>
      <c r="J1093" s="5"/>
      <c r="K1093" s="5"/>
    </row>
    <row r="1094" spans="1:11" ht="12.75">
      <c r="A1094" s="5"/>
      <c r="B1094" s="185"/>
      <c r="C1094" s="184"/>
      <c r="D1094" s="5"/>
      <c r="E1094" s="5"/>
      <c r="F1094" s="5"/>
      <c r="G1094" s="5"/>
      <c r="H1094" s="5"/>
      <c r="I1094" s="5"/>
      <c r="J1094" s="5"/>
      <c r="K1094" s="5"/>
    </row>
    <row r="1095" spans="1:11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</row>
    <row r="1096" spans="1:11" ht="12.75">
      <c r="A1096" s="5"/>
      <c r="B1096" s="182" t="s">
        <v>426</v>
      </c>
      <c r="C1096" s="5"/>
      <c r="D1096" s="181" t="s">
        <v>529</v>
      </c>
      <c r="E1096" s="5"/>
      <c r="F1096" s="5"/>
      <c r="G1096" s="5"/>
      <c r="H1096" s="5"/>
      <c r="I1096" s="5"/>
      <c r="J1096" s="5"/>
      <c r="K1096" s="5"/>
    </row>
    <row r="1097" spans="1:11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</row>
    <row r="1098" spans="1:11" ht="12.75">
      <c r="A1098" s="5"/>
      <c r="B1098" s="181" t="s">
        <v>439</v>
      </c>
      <c r="C1098" s="5"/>
      <c r="D1098" s="5"/>
      <c r="E1098" s="5"/>
      <c r="F1098" s="5"/>
      <c r="G1098" s="5"/>
      <c r="H1098" s="5"/>
      <c r="I1098" s="5"/>
      <c r="J1098" s="5"/>
      <c r="K1098" s="5"/>
    </row>
    <row r="1099" spans="1:11" ht="12.75">
      <c r="A1099" s="5"/>
      <c r="B1099" s="181" t="s">
        <v>440</v>
      </c>
      <c r="C1099" s="5"/>
      <c r="D1099" s="5"/>
      <c r="E1099" s="5"/>
      <c r="F1099" s="5"/>
      <c r="G1099" s="5"/>
      <c r="H1099" s="5"/>
      <c r="I1099" s="5"/>
      <c r="J1099" s="5"/>
      <c r="K1099" s="5"/>
    </row>
    <row r="1100" spans="1:11" ht="12.75">
      <c r="A1100" s="5"/>
      <c r="B1100" s="181" t="s">
        <v>441</v>
      </c>
      <c r="C1100" s="5"/>
      <c r="D1100" s="5"/>
      <c r="E1100" s="5"/>
      <c r="F1100" s="5"/>
      <c r="G1100" s="5"/>
      <c r="H1100" s="5"/>
      <c r="I1100" s="5"/>
      <c r="J1100" s="5"/>
      <c r="K1100" s="5"/>
    </row>
    <row r="1101" spans="1:11" ht="12.75">
      <c r="A1101" s="5"/>
      <c r="B1101" s="181" t="s">
        <v>525</v>
      </c>
      <c r="C1101" s="5"/>
      <c r="D1101" s="5"/>
      <c r="E1101" s="5"/>
      <c r="F1101" s="5"/>
      <c r="G1101" s="5"/>
      <c r="H1101" s="5"/>
      <c r="I1101" s="5"/>
      <c r="J1101" s="5"/>
      <c r="K1101" s="5"/>
    </row>
    <row r="1102" spans="1:11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</row>
    <row r="1103" spans="1:11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</row>
    <row r="1104" spans="1:11" ht="12.75">
      <c r="A1104" s="5"/>
      <c r="B1104" s="182">
        <v>2</v>
      </c>
      <c r="C1104" s="184" t="s">
        <v>442</v>
      </c>
      <c r="D1104" s="5"/>
      <c r="E1104" s="5"/>
      <c r="F1104" s="5"/>
      <c r="G1104" s="5"/>
      <c r="H1104" s="5"/>
      <c r="I1104" s="5"/>
      <c r="J1104" s="5"/>
      <c r="K1104" s="5"/>
    </row>
    <row r="1105" spans="1:11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</row>
    <row r="1106" spans="1:11" ht="12.75">
      <c r="A1106" s="5"/>
      <c r="B1106" s="181"/>
      <c r="C1106" s="5"/>
      <c r="D1106" s="5"/>
      <c r="E1106" s="5"/>
      <c r="F1106" s="5"/>
      <c r="G1106" s="5"/>
      <c r="H1106" s="5"/>
      <c r="I1106" s="5"/>
      <c r="J1106" s="5"/>
      <c r="K1106" s="5"/>
    </row>
    <row r="1107" spans="1:11" ht="12.75">
      <c r="A1107" s="5"/>
      <c r="B1107" s="181" t="s">
        <v>443</v>
      </c>
      <c r="C1107" s="5"/>
      <c r="D1107" s="5"/>
      <c r="E1107" s="5"/>
      <c r="F1107" s="5"/>
      <c r="G1107" s="5"/>
      <c r="H1107" s="5"/>
      <c r="I1107" s="5"/>
      <c r="J1107" s="5"/>
      <c r="K1107" s="5"/>
    </row>
    <row r="1108" spans="1:11" ht="12.75">
      <c r="A1108" s="5"/>
      <c r="B1108" s="181" t="s">
        <v>444</v>
      </c>
      <c r="C1108" s="5"/>
      <c r="D1108" s="5"/>
      <c r="E1108" s="5"/>
      <c r="F1108" s="5"/>
      <c r="G1108" s="5"/>
      <c r="H1108" s="5"/>
      <c r="I1108" s="5"/>
      <c r="J1108" s="5"/>
      <c r="K1108" s="5"/>
    </row>
    <row r="1109" spans="1:11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</row>
    <row r="1110" spans="1:11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</row>
    <row r="1111" spans="1:11" ht="12.75">
      <c r="A1111" s="186"/>
      <c r="B1111" s="186"/>
      <c r="C1111" s="186"/>
      <c r="D1111" s="186"/>
      <c r="E1111" s="186"/>
      <c r="F1111" s="129" t="s">
        <v>445</v>
      </c>
      <c r="G1111" s="186"/>
      <c r="H1111" s="186"/>
      <c r="I1111" s="186"/>
      <c r="J1111" s="186"/>
      <c r="K1111" s="186"/>
    </row>
    <row r="1112" spans="1:11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</row>
    <row r="1113" spans="1:11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</row>
    <row r="1114" spans="1:11" ht="12.75">
      <c r="A1114" s="5"/>
      <c r="B1114" s="183" t="s">
        <v>446</v>
      </c>
      <c r="C1114" s="5"/>
      <c r="D1114" s="181" t="s">
        <v>447</v>
      </c>
      <c r="E1114" s="5"/>
      <c r="F1114" s="5"/>
      <c r="G1114" s="5"/>
      <c r="H1114" s="5"/>
      <c r="I1114" s="5"/>
      <c r="J1114" s="5"/>
      <c r="K1114" s="5"/>
    </row>
    <row r="1115" spans="1:11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</row>
    <row r="1116" spans="1:11" ht="12.75">
      <c r="A1116" s="5"/>
      <c r="B1116" s="181" t="s">
        <v>448</v>
      </c>
      <c r="C1116" s="5"/>
      <c r="D1116" s="5"/>
      <c r="E1116" s="5"/>
      <c r="F1116" s="5"/>
      <c r="G1116" s="5"/>
      <c r="H1116" s="5"/>
      <c r="I1116" s="187"/>
      <c r="J1116" s="5"/>
      <c r="K1116" s="5"/>
    </row>
    <row r="1117" spans="1:11" ht="12.75">
      <c r="A1117" s="5"/>
      <c r="B1117" s="181" t="s">
        <v>449</v>
      </c>
      <c r="C1117" s="5"/>
      <c r="D1117" s="5"/>
      <c r="E1117" s="5"/>
      <c r="F1117" s="5"/>
      <c r="G1117" s="5"/>
      <c r="H1117" s="5"/>
      <c r="I1117" s="5"/>
      <c r="J1117" s="5"/>
      <c r="K1117" s="5"/>
    </row>
    <row r="1118" spans="1:11" ht="12.75">
      <c r="A1118" s="5"/>
      <c r="B1118" s="181" t="s">
        <v>450</v>
      </c>
      <c r="C1118" s="5"/>
      <c r="D1118" s="5"/>
      <c r="E1118" s="5"/>
      <c r="F1118" s="5"/>
      <c r="G1118" s="5"/>
      <c r="H1118" s="5"/>
      <c r="I1118" s="5"/>
      <c r="J1118" s="5"/>
      <c r="K1118" s="5"/>
    </row>
    <row r="1119" spans="1:11" ht="12.75">
      <c r="A1119" s="5"/>
      <c r="B1119" s="181" t="s">
        <v>451</v>
      </c>
      <c r="C1119" s="5"/>
      <c r="D1119" s="5"/>
      <c r="E1119" s="5"/>
      <c r="F1119" s="5"/>
      <c r="G1119" s="5"/>
      <c r="H1119" s="5"/>
      <c r="I1119" s="5"/>
      <c r="J1119" s="5"/>
      <c r="K1119" s="5"/>
    </row>
    <row r="1120" spans="1:11" ht="12.75">
      <c r="A1120" s="5"/>
      <c r="B1120" s="181" t="s">
        <v>452</v>
      </c>
      <c r="C1120" s="5"/>
      <c r="D1120" s="5"/>
      <c r="E1120" s="5"/>
      <c r="F1120" s="5"/>
      <c r="G1120" s="5"/>
      <c r="H1120" s="5"/>
      <c r="I1120" s="5"/>
      <c r="J1120" s="5"/>
      <c r="K1120" s="5"/>
    </row>
    <row r="1121" spans="1:11" ht="12.75">
      <c r="A1121" s="5"/>
      <c r="B1121" s="181"/>
      <c r="C1121" s="5"/>
      <c r="D1121" s="5"/>
      <c r="E1121" s="5"/>
      <c r="F1121" s="5"/>
      <c r="G1121" s="5"/>
      <c r="H1121" s="5"/>
      <c r="I1121" s="5"/>
      <c r="J1121" s="5"/>
      <c r="K1121" s="5"/>
    </row>
    <row r="1122" spans="1:11" ht="12.75">
      <c r="A1122" s="5"/>
      <c r="B1122" s="183" t="s">
        <v>453</v>
      </c>
      <c r="C1122" s="5"/>
      <c r="D1122" s="181" t="s">
        <v>454</v>
      </c>
      <c r="E1122" s="5"/>
      <c r="F1122" s="5"/>
      <c r="G1122" s="5"/>
      <c r="H1122" s="5"/>
      <c r="I1122" s="5"/>
      <c r="J1122" s="5"/>
      <c r="K1122" s="5"/>
    </row>
    <row r="1123" spans="1:11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</row>
    <row r="1124" spans="1:11" ht="12.75">
      <c r="A1124" s="5"/>
      <c r="B1124" s="181" t="s">
        <v>455</v>
      </c>
      <c r="C1124" s="5"/>
      <c r="D1124" s="5"/>
      <c r="E1124" s="5"/>
      <c r="F1124" s="5"/>
      <c r="G1124" s="5"/>
      <c r="H1124" s="5"/>
      <c r="I1124" s="187"/>
      <c r="J1124" s="5"/>
      <c r="K1124" s="5"/>
    </row>
    <row r="1125" spans="1:11" ht="12.75">
      <c r="A1125" s="5"/>
      <c r="B1125" s="181" t="s">
        <v>449</v>
      </c>
      <c r="C1125" s="5"/>
      <c r="D1125" s="5"/>
      <c r="E1125" s="5"/>
      <c r="F1125" s="5"/>
      <c r="G1125" s="5"/>
      <c r="H1125" s="5"/>
      <c r="I1125" s="5"/>
      <c r="J1125" s="5"/>
      <c r="K1125" s="5"/>
    </row>
    <row r="1126" spans="1:11" ht="12.75">
      <c r="A1126" s="5"/>
      <c r="B1126" s="181" t="s">
        <v>456</v>
      </c>
      <c r="C1126" s="5"/>
      <c r="D1126" s="5"/>
      <c r="E1126" s="5"/>
      <c r="F1126" s="5"/>
      <c r="G1126" s="5"/>
      <c r="H1126" s="5"/>
      <c r="I1126" s="5"/>
      <c r="J1126" s="5"/>
      <c r="K1126" s="5"/>
    </row>
    <row r="1127" spans="1:11" ht="12.75">
      <c r="A1127" s="5"/>
      <c r="B1127" s="181" t="s">
        <v>457</v>
      </c>
      <c r="C1127" s="5"/>
      <c r="D1127" s="5"/>
      <c r="E1127" s="5"/>
      <c r="F1127" s="5"/>
      <c r="G1127" s="5"/>
      <c r="H1127" s="5"/>
      <c r="I1127" s="5"/>
      <c r="J1127" s="5"/>
      <c r="K1127" s="5"/>
    </row>
    <row r="1128" spans="1:11" ht="12.75">
      <c r="A1128" s="5"/>
      <c r="B1128" s="181" t="s">
        <v>458</v>
      </c>
      <c r="C1128" s="5"/>
      <c r="D1128" s="5"/>
      <c r="E1128" s="5"/>
      <c r="F1128" s="5"/>
      <c r="G1128" s="5"/>
      <c r="H1128" s="5"/>
      <c r="I1128" s="5"/>
      <c r="J1128" s="5"/>
      <c r="K1128" s="5"/>
    </row>
    <row r="1129" spans="1:11" ht="12.75">
      <c r="A1129" s="5"/>
      <c r="B1129" s="181"/>
      <c r="C1129" s="5"/>
      <c r="D1129" s="5"/>
      <c r="E1129" s="5"/>
      <c r="F1129" s="5"/>
      <c r="G1129" s="5"/>
      <c r="H1129" s="5"/>
      <c r="I1129" s="5"/>
      <c r="J1129" s="5"/>
      <c r="K1129" s="5"/>
    </row>
    <row r="1130" spans="1:11" ht="12.75">
      <c r="A1130" s="5"/>
      <c r="B1130" s="181"/>
      <c r="C1130" s="5"/>
      <c r="D1130" s="5"/>
      <c r="E1130" s="5"/>
      <c r="F1130" s="5"/>
      <c r="G1130" s="5"/>
      <c r="H1130" s="5"/>
      <c r="I1130" s="5"/>
      <c r="J1130" s="5"/>
      <c r="K1130" s="5"/>
    </row>
    <row r="1131" spans="1:11" ht="12.75">
      <c r="A1131" s="5"/>
      <c r="B1131" s="183">
        <v>3</v>
      </c>
      <c r="C1131" s="184" t="s">
        <v>459</v>
      </c>
      <c r="D1131" s="5"/>
      <c r="E1131" s="5"/>
      <c r="F1131" s="5"/>
      <c r="G1131" s="5"/>
      <c r="H1131" s="5"/>
      <c r="I1131" s="5"/>
      <c r="J1131" s="5"/>
      <c r="K1131" s="5"/>
    </row>
    <row r="1132" spans="1:11" ht="12.75">
      <c r="A1132" s="5"/>
      <c r="B1132" s="181"/>
      <c r="C1132" s="5"/>
      <c r="D1132" s="5"/>
      <c r="E1132" s="5"/>
      <c r="F1132" s="5"/>
      <c r="G1132" s="5"/>
      <c r="H1132" s="5"/>
      <c r="I1132" s="5"/>
      <c r="J1132" s="5"/>
      <c r="K1132" s="5"/>
    </row>
    <row r="1133" spans="1:11" ht="12.75">
      <c r="A1133" s="5"/>
      <c r="B1133" s="181"/>
      <c r="C1133" s="5"/>
      <c r="D1133" s="5"/>
      <c r="E1133" s="5"/>
      <c r="F1133" s="5"/>
      <c r="G1133" s="5"/>
      <c r="H1133" s="5"/>
      <c r="I1133" s="5"/>
      <c r="J1133" s="5"/>
      <c r="K1133" s="5"/>
    </row>
    <row r="1134" spans="1:11" ht="12.75">
      <c r="A1134" s="5"/>
      <c r="B1134" s="182" t="s">
        <v>426</v>
      </c>
      <c r="C1134" s="5"/>
      <c r="D1134" s="181" t="s">
        <v>460</v>
      </c>
      <c r="E1134" s="5"/>
      <c r="F1134" s="5"/>
      <c r="G1134" s="5"/>
      <c r="H1134" s="5"/>
      <c r="I1134" s="5"/>
      <c r="J1134" s="5"/>
      <c r="K1134" s="5"/>
    </row>
    <row r="1135" spans="1:11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</row>
    <row r="1136" spans="1:11" ht="12.75">
      <c r="A1136" s="5"/>
      <c r="B1136" s="181" t="s">
        <v>461</v>
      </c>
      <c r="C1136" s="5"/>
      <c r="D1136" s="5"/>
      <c r="E1136" s="5"/>
      <c r="F1136" s="5"/>
      <c r="G1136" s="5"/>
      <c r="H1136" s="5"/>
      <c r="I1136" s="187"/>
      <c r="J1136" s="5"/>
      <c r="K1136" s="5"/>
    </row>
    <row r="1137" spans="1:11" ht="12.75">
      <c r="A1137" s="5"/>
      <c r="B1137" s="181" t="s">
        <v>441</v>
      </c>
      <c r="C1137" s="5"/>
      <c r="D1137" s="5"/>
      <c r="E1137" s="5"/>
      <c r="F1137" s="5"/>
      <c r="G1137" s="5"/>
      <c r="H1137" s="5"/>
      <c r="I1137" s="5"/>
      <c r="J1137" s="5"/>
      <c r="K1137" s="5"/>
    </row>
    <row r="1138" spans="1:11" ht="12.75">
      <c r="A1138" s="5"/>
      <c r="B1138" s="181" t="s">
        <v>462</v>
      </c>
      <c r="C1138" s="5"/>
      <c r="D1138" s="5"/>
      <c r="E1138" s="5"/>
      <c r="F1138" s="5"/>
      <c r="G1138" s="5"/>
      <c r="H1138" s="5"/>
      <c r="I1138" s="5"/>
      <c r="J1138" s="5"/>
      <c r="K1138" s="5"/>
    </row>
    <row r="1139" spans="1:11" ht="12.75">
      <c r="A1139" s="5"/>
      <c r="B1139" s="181" t="s">
        <v>463</v>
      </c>
      <c r="C1139" s="5"/>
      <c r="D1139" s="5"/>
      <c r="E1139" s="5"/>
      <c r="F1139" s="5"/>
      <c r="G1139" s="5"/>
      <c r="H1139" s="5"/>
      <c r="I1139" s="5"/>
      <c r="J1139" s="5"/>
      <c r="K1139" s="5"/>
    </row>
    <row r="1140" spans="1:11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</row>
    <row r="1141" spans="1:11" ht="12.75">
      <c r="A1141" s="5"/>
      <c r="B1141" s="181"/>
      <c r="C1141" s="5"/>
      <c r="D1141" s="5"/>
      <c r="E1141" s="5"/>
      <c r="F1141" s="5"/>
      <c r="G1141" s="5"/>
      <c r="H1141" s="5"/>
      <c r="I1141" s="5"/>
      <c r="J1141" s="5"/>
      <c r="K1141" s="5"/>
    </row>
    <row r="1142" spans="1:11" ht="12.75">
      <c r="A1142" s="5"/>
      <c r="B1142" s="183">
        <v>4</v>
      </c>
      <c r="C1142" s="184" t="s">
        <v>464</v>
      </c>
      <c r="D1142" s="5"/>
      <c r="E1142" s="5"/>
      <c r="F1142" s="5"/>
      <c r="G1142" s="5"/>
      <c r="H1142" s="5"/>
      <c r="I1142" s="5"/>
      <c r="J1142" s="5"/>
      <c r="K1142" s="5"/>
    </row>
    <row r="1143" spans="1:11" ht="12.75">
      <c r="A1143" s="5"/>
      <c r="B1143" s="181"/>
      <c r="C1143" s="5"/>
      <c r="D1143" s="5"/>
      <c r="E1143" s="5"/>
      <c r="F1143" s="5"/>
      <c r="G1143" s="5"/>
      <c r="H1143" s="5"/>
      <c r="I1143" s="5"/>
      <c r="J1143" s="5"/>
      <c r="K1143" s="5"/>
    </row>
    <row r="1144" spans="1:11" ht="12.75">
      <c r="A1144" s="5"/>
      <c r="B1144" s="181" t="s">
        <v>465</v>
      </c>
      <c r="C1144" s="5"/>
      <c r="D1144" s="5"/>
      <c r="E1144" s="5"/>
      <c r="F1144" s="5"/>
      <c r="G1144" s="5"/>
      <c r="H1144" s="5"/>
      <c r="I1144" s="5"/>
      <c r="J1144" s="5"/>
      <c r="K1144" s="5"/>
    </row>
    <row r="1145" spans="1:11" ht="12.75">
      <c r="A1145" s="5"/>
      <c r="B1145" s="146" t="s">
        <v>466</v>
      </c>
      <c r="C1145" s="5"/>
      <c r="D1145" s="5"/>
      <c r="E1145" s="5"/>
      <c r="F1145" s="5"/>
      <c r="G1145" s="5"/>
      <c r="H1145" s="5"/>
      <c r="I1145" s="5"/>
      <c r="J1145" s="5"/>
      <c r="K1145" s="5"/>
    </row>
    <row r="1146" spans="1:11" ht="12.75">
      <c r="A1146" s="5"/>
      <c r="B1146" s="182"/>
      <c r="C1146" s="5"/>
      <c r="D1146" s="181"/>
      <c r="E1146" s="5"/>
      <c r="F1146" s="5"/>
      <c r="G1146" s="5"/>
      <c r="H1146" s="5"/>
      <c r="I1146" s="5"/>
      <c r="J1146" s="5"/>
      <c r="K1146" s="5"/>
    </row>
    <row r="1147" spans="1:11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</row>
    <row r="1148" spans="1:11" ht="12.75">
      <c r="A1148" s="188"/>
      <c r="B1148" s="189">
        <v>5</v>
      </c>
      <c r="C1148" s="190" t="s">
        <v>467</v>
      </c>
      <c r="D1148" s="188"/>
      <c r="E1148" s="188"/>
      <c r="F1148" s="188"/>
      <c r="G1148" s="188"/>
      <c r="H1148" s="188"/>
      <c r="I1148" s="188"/>
      <c r="J1148" s="188"/>
      <c r="K1148" s="5"/>
    </row>
    <row r="1149" spans="1:11" ht="12.75">
      <c r="A1149" s="188"/>
      <c r="B1149" s="191"/>
      <c r="C1149" s="190"/>
      <c r="D1149" s="188"/>
      <c r="E1149" s="188"/>
      <c r="F1149" s="188"/>
      <c r="G1149" s="188"/>
      <c r="H1149" s="188"/>
      <c r="I1149" s="188"/>
      <c r="J1149" s="188"/>
      <c r="K1149" s="5"/>
    </row>
    <row r="1150" spans="1:11" ht="12.75">
      <c r="A1150" s="188"/>
      <c r="B1150" s="188"/>
      <c r="C1150" s="191" t="s">
        <v>426</v>
      </c>
      <c r="D1150" s="188"/>
      <c r="E1150" s="192" t="s">
        <v>468</v>
      </c>
      <c r="F1150" s="188"/>
      <c r="G1150" s="188"/>
      <c r="H1150" s="188"/>
      <c r="I1150" s="188"/>
      <c r="J1150" s="188"/>
      <c r="K1150" s="5"/>
    </row>
    <row r="1151" spans="1:11" ht="12.75">
      <c r="A1151" s="5"/>
      <c r="B1151" s="5"/>
      <c r="C1151" s="5"/>
      <c r="D1151" s="5"/>
      <c r="E1151" s="5"/>
      <c r="F1151" s="5"/>
      <c r="G1151" s="5"/>
      <c r="H1151" s="5"/>
      <c r="I1151" s="188"/>
      <c r="J1151" s="188"/>
      <c r="K1151" s="5"/>
    </row>
    <row r="1152" spans="1:11" ht="12.75">
      <c r="A1152" s="188"/>
      <c r="B1152" s="97" t="s">
        <v>469</v>
      </c>
      <c r="C1152" s="188"/>
      <c r="D1152" s="188"/>
      <c r="E1152" s="188"/>
      <c r="F1152" s="188"/>
      <c r="G1152" s="188"/>
      <c r="H1152" s="188"/>
      <c r="I1152" s="188"/>
      <c r="J1152" s="188"/>
      <c r="K1152" s="5"/>
    </row>
    <row r="1153" spans="1:11" ht="12.75">
      <c r="A1153" s="188"/>
      <c r="B1153" s="192" t="s">
        <v>470</v>
      </c>
      <c r="C1153" s="188"/>
      <c r="D1153" s="188"/>
      <c r="E1153" s="188"/>
      <c r="F1153" s="188"/>
      <c r="G1153" s="188"/>
      <c r="H1153" s="188"/>
      <c r="I1153" s="193"/>
      <c r="J1153" s="188"/>
      <c r="K1153" s="5"/>
    </row>
    <row r="1154" spans="1:11" ht="12.75">
      <c r="A1154" s="188"/>
      <c r="B1154" s="192" t="s">
        <v>441</v>
      </c>
      <c r="C1154" s="188"/>
      <c r="D1154" s="188"/>
      <c r="E1154" s="188"/>
      <c r="F1154" s="188"/>
      <c r="G1154" s="188"/>
      <c r="H1154" s="188"/>
      <c r="I1154" s="188"/>
      <c r="J1154" s="188"/>
      <c r="K1154" s="5"/>
    </row>
    <row r="1155" spans="1:11" ht="12.75">
      <c r="A1155" s="188"/>
      <c r="B1155" s="192" t="s">
        <v>471</v>
      </c>
      <c r="C1155" s="188"/>
      <c r="D1155" s="188"/>
      <c r="E1155" s="188"/>
      <c r="F1155" s="188"/>
      <c r="G1155" s="188"/>
      <c r="H1155" s="188"/>
      <c r="I1155" s="188"/>
      <c r="J1155" s="188"/>
      <c r="K1155" s="5"/>
    </row>
    <row r="1156" spans="1:11" ht="12.75">
      <c r="A1156" s="188"/>
      <c r="B1156" s="192" t="s">
        <v>472</v>
      </c>
      <c r="C1156" s="188"/>
      <c r="D1156" s="188"/>
      <c r="E1156" s="188"/>
      <c r="F1156" s="188"/>
      <c r="G1156" s="188"/>
      <c r="H1156" s="188"/>
      <c r="I1156" s="188"/>
      <c r="J1156" s="188"/>
      <c r="K1156" s="5"/>
    </row>
    <row r="1157" spans="1:11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</row>
    <row r="1158" spans="1:11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</row>
    <row r="1159" spans="1:11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</row>
    <row r="1160" spans="1:11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</row>
    <row r="1161" spans="1:11" ht="12.75">
      <c r="A1161" s="186"/>
      <c r="B1161" s="186"/>
      <c r="C1161" s="186"/>
      <c r="D1161" s="186"/>
      <c r="E1161" s="186"/>
      <c r="F1161" s="129" t="s">
        <v>473</v>
      </c>
      <c r="G1161" s="186"/>
      <c r="H1161" s="186"/>
      <c r="I1161" s="186"/>
      <c r="J1161" s="186"/>
      <c r="K1161" s="186"/>
    </row>
    <row r="1162" spans="1:11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</row>
    <row r="1163" spans="1:11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</row>
    <row r="1164" spans="1:11" ht="12.75">
      <c r="A1164" s="188"/>
      <c r="B1164" s="189">
        <v>6</v>
      </c>
      <c r="C1164" s="190" t="s">
        <v>474</v>
      </c>
      <c r="D1164" s="188"/>
      <c r="E1164" s="188"/>
      <c r="F1164" s="188"/>
      <c r="G1164" s="188"/>
      <c r="H1164" s="188"/>
      <c r="I1164" s="188"/>
      <c r="J1164" s="188"/>
      <c r="K1164" s="188"/>
    </row>
    <row r="1165" spans="1:11" ht="12.75">
      <c r="A1165" s="188"/>
      <c r="B1165" s="191"/>
      <c r="C1165" s="190"/>
      <c r="D1165" s="188"/>
      <c r="E1165" s="188"/>
      <c r="F1165" s="188"/>
      <c r="G1165" s="188"/>
      <c r="H1165" s="188"/>
      <c r="I1165" s="188"/>
      <c r="J1165" s="188"/>
      <c r="K1165" s="188"/>
    </row>
    <row r="1166" spans="1:11" ht="12.75">
      <c r="A1166" s="188"/>
      <c r="B1166" s="191"/>
      <c r="C1166" s="190"/>
      <c r="D1166" s="188"/>
      <c r="E1166" s="188"/>
      <c r="F1166" s="188"/>
      <c r="G1166" s="188"/>
      <c r="H1166" s="188"/>
      <c r="I1166" s="188"/>
      <c r="J1166" s="188"/>
      <c r="K1166" s="188"/>
    </row>
    <row r="1167" spans="1:11" ht="12.75">
      <c r="A1167" s="188"/>
      <c r="B1167" s="181" t="s">
        <v>475</v>
      </c>
      <c r="C1167" s="5"/>
      <c r="D1167" s="188"/>
      <c r="E1167" s="188"/>
      <c r="F1167" s="188"/>
      <c r="G1167" s="188"/>
      <c r="H1167" s="188"/>
      <c r="I1167" s="188"/>
      <c r="J1167" s="188"/>
      <c r="K1167" s="188"/>
    </row>
    <row r="1168" spans="1:11" ht="12.75">
      <c r="A1168" s="188"/>
      <c r="B1168" s="192" t="s">
        <v>476</v>
      </c>
      <c r="C1168" s="188"/>
      <c r="D1168" s="188"/>
      <c r="E1168" s="188"/>
      <c r="F1168" s="188"/>
      <c r="G1168" s="188"/>
      <c r="H1168" s="188"/>
      <c r="I1168" s="188"/>
      <c r="J1168" s="188"/>
      <c r="K1168" s="188"/>
    </row>
    <row r="1169" spans="1:11" ht="12.75">
      <c r="A1169" s="188"/>
      <c r="B1169" s="192"/>
      <c r="C1169" s="188"/>
      <c r="D1169" s="188"/>
      <c r="E1169" s="188"/>
      <c r="F1169" s="188"/>
      <c r="G1169" s="188"/>
      <c r="H1169" s="188"/>
      <c r="I1169" s="188"/>
      <c r="J1169" s="188"/>
      <c r="K1169" s="188"/>
    </row>
    <row r="1170" spans="1:11" ht="12.75">
      <c r="A1170" s="188"/>
      <c r="B1170" s="192" t="s">
        <v>477</v>
      </c>
      <c r="C1170" s="188"/>
      <c r="D1170" s="188"/>
      <c r="E1170" s="188"/>
      <c r="F1170" s="188"/>
      <c r="G1170" s="188"/>
      <c r="H1170" s="188"/>
      <c r="I1170" s="188"/>
      <c r="J1170" s="188"/>
      <c r="K1170" s="188"/>
    </row>
    <row r="1171" spans="1:11" ht="12.75">
      <c r="A1171" s="188"/>
      <c r="B1171" s="194" t="s">
        <v>478</v>
      </c>
      <c r="C1171" s="188"/>
      <c r="D1171" s="188"/>
      <c r="E1171" s="188"/>
      <c r="F1171" s="188"/>
      <c r="G1171" s="188"/>
      <c r="H1171" s="188"/>
      <c r="I1171" s="188"/>
      <c r="J1171" s="188"/>
      <c r="K1171" s="188"/>
    </row>
    <row r="1172" spans="1:11" ht="12.75">
      <c r="A1172" s="188"/>
      <c r="B1172" s="192" t="s">
        <v>479</v>
      </c>
      <c r="C1172" s="188"/>
      <c r="D1172" s="188"/>
      <c r="E1172" s="188"/>
      <c r="F1172" s="188"/>
      <c r="G1172" s="188"/>
      <c r="H1172" s="188"/>
      <c r="I1172" s="188"/>
      <c r="J1172" s="188"/>
      <c r="K1172" s="188"/>
    </row>
    <row r="1173" spans="1:11" ht="12.75">
      <c r="A1173" s="188"/>
      <c r="B1173" s="192"/>
      <c r="C1173" s="188"/>
      <c r="D1173" s="188"/>
      <c r="E1173" s="188"/>
      <c r="F1173" s="188"/>
      <c r="G1173" s="188"/>
      <c r="H1173" s="188"/>
      <c r="I1173" s="188"/>
      <c r="J1173" s="188"/>
      <c r="K1173" s="188"/>
    </row>
    <row r="1174" spans="1:11" ht="12.75">
      <c r="A1174" s="188"/>
      <c r="B1174" s="191" t="s">
        <v>453</v>
      </c>
      <c r="C1174" s="188"/>
      <c r="D1174" s="192" t="s">
        <v>480</v>
      </c>
      <c r="E1174" s="188"/>
      <c r="F1174" s="188"/>
      <c r="G1174" s="188"/>
      <c r="H1174" s="188"/>
      <c r="I1174" s="188"/>
      <c r="J1174" s="188"/>
      <c r="K1174" s="188"/>
    </row>
    <row r="1175" spans="1:11" ht="12.75">
      <c r="A1175" s="188"/>
      <c r="B1175" s="188"/>
      <c r="C1175" s="188"/>
      <c r="D1175" s="188"/>
      <c r="E1175" s="188"/>
      <c r="F1175" s="188"/>
      <c r="G1175" s="188"/>
      <c r="H1175" s="188"/>
      <c r="I1175" s="188"/>
      <c r="J1175" s="188"/>
      <c r="K1175" s="188"/>
    </row>
    <row r="1176" spans="1:11" ht="12.75">
      <c r="A1176" s="188"/>
      <c r="B1176" s="192" t="s">
        <v>481</v>
      </c>
      <c r="C1176" s="188"/>
      <c r="D1176" s="188"/>
      <c r="E1176" s="188"/>
      <c r="F1176" s="188"/>
      <c r="G1176" s="188"/>
      <c r="H1176" s="188"/>
      <c r="I1176" s="193"/>
      <c r="J1176" s="188"/>
      <c r="K1176" s="188"/>
    </row>
    <row r="1177" spans="1:11" ht="12.75">
      <c r="A1177" s="188"/>
      <c r="B1177" s="192" t="s">
        <v>441</v>
      </c>
      <c r="C1177" s="188"/>
      <c r="D1177" s="188"/>
      <c r="E1177" s="188"/>
      <c r="F1177" s="188"/>
      <c r="G1177" s="188"/>
      <c r="H1177" s="188"/>
      <c r="I1177" s="188"/>
      <c r="J1177" s="188"/>
      <c r="K1177" s="188"/>
    </row>
    <row r="1178" spans="1:11" ht="12.75">
      <c r="A1178" s="188"/>
      <c r="B1178" s="192" t="s">
        <v>482</v>
      </c>
      <c r="C1178" s="188"/>
      <c r="D1178" s="188"/>
      <c r="E1178" s="188"/>
      <c r="F1178" s="188"/>
      <c r="G1178" s="188"/>
      <c r="H1178" s="188"/>
      <c r="I1178" s="188"/>
      <c r="J1178" s="188"/>
      <c r="K1178" s="188"/>
    </row>
    <row r="1179" spans="1:11" ht="12.75">
      <c r="A1179" s="188"/>
      <c r="B1179" s="192" t="s">
        <v>483</v>
      </c>
      <c r="C1179" s="188"/>
      <c r="D1179" s="188"/>
      <c r="E1179" s="188"/>
      <c r="F1179" s="188"/>
      <c r="G1179" s="188"/>
      <c r="H1179" s="188"/>
      <c r="I1179" s="188"/>
      <c r="J1179" s="188"/>
      <c r="K1179" s="188"/>
    </row>
    <row r="1180" spans="1:11" ht="12.75">
      <c r="A1180" s="188"/>
      <c r="B1180" s="192" t="s">
        <v>484</v>
      </c>
      <c r="C1180" s="188"/>
      <c r="D1180" s="188"/>
      <c r="E1180" s="188"/>
      <c r="F1180" s="188"/>
      <c r="G1180" s="188"/>
      <c r="H1180" s="188"/>
      <c r="I1180" s="188"/>
      <c r="J1180" s="188"/>
      <c r="K1180" s="188"/>
    </row>
    <row r="1181" spans="1:11" ht="12.75">
      <c r="A1181" s="188"/>
      <c r="B1181" s="192" t="s">
        <v>485</v>
      </c>
      <c r="C1181" s="188"/>
      <c r="D1181" s="188"/>
      <c r="E1181" s="188"/>
      <c r="F1181" s="188"/>
      <c r="G1181" s="188"/>
      <c r="H1181" s="188"/>
      <c r="I1181" s="188"/>
      <c r="J1181" s="188"/>
      <c r="K1181" s="188"/>
    </row>
    <row r="1182" spans="1:11" ht="12.75">
      <c r="A1182" s="188"/>
      <c r="B1182" s="192" t="s">
        <v>486</v>
      </c>
      <c r="C1182" s="188"/>
      <c r="D1182" s="188"/>
      <c r="E1182" s="188"/>
      <c r="F1182" s="188"/>
      <c r="G1182" s="188"/>
      <c r="H1182" s="188"/>
      <c r="I1182" s="188"/>
      <c r="J1182" s="188"/>
      <c r="K1182" s="188"/>
    </row>
    <row r="1183" spans="1:11" ht="12.75">
      <c r="A1183" s="188"/>
      <c r="B1183" s="188"/>
      <c r="C1183" s="188"/>
      <c r="D1183" s="188"/>
      <c r="E1183" s="188"/>
      <c r="F1183" s="188"/>
      <c r="G1183" s="188"/>
      <c r="H1183" s="188"/>
      <c r="I1183" s="188"/>
      <c r="J1183" s="188"/>
      <c r="K1183" s="188"/>
    </row>
    <row r="1184" spans="1:11" ht="12.75">
      <c r="A1184" s="188"/>
      <c r="B1184" s="189">
        <v>7</v>
      </c>
      <c r="C1184" s="190" t="s">
        <v>487</v>
      </c>
      <c r="D1184" s="188"/>
      <c r="E1184" s="188"/>
      <c r="F1184" s="188"/>
      <c r="G1184" s="188"/>
      <c r="H1184" s="188"/>
      <c r="I1184" s="188"/>
      <c r="J1184" s="188"/>
      <c r="K1184" s="188"/>
    </row>
    <row r="1185" spans="1:11" ht="12.75">
      <c r="A1185" s="188"/>
      <c r="B1185" s="191"/>
      <c r="C1185" s="190"/>
      <c r="D1185" s="188"/>
      <c r="E1185" s="188"/>
      <c r="F1185" s="188"/>
      <c r="G1185" s="188"/>
      <c r="H1185" s="188"/>
      <c r="I1185" s="188"/>
      <c r="J1185" s="188"/>
      <c r="K1185" s="188"/>
    </row>
    <row r="1186" spans="1:11" ht="12.75">
      <c r="A1186" s="188"/>
      <c r="B1186" s="191"/>
      <c r="C1186" s="190"/>
      <c r="D1186" s="188"/>
      <c r="E1186" s="188"/>
      <c r="F1186" s="188"/>
      <c r="G1186" s="188"/>
      <c r="H1186" s="188"/>
      <c r="I1186" s="188"/>
      <c r="J1186" s="188"/>
      <c r="K1186" s="188"/>
    </row>
    <row r="1187" spans="1:11" ht="12.75">
      <c r="A1187" s="188"/>
      <c r="B1187" s="181" t="s">
        <v>488</v>
      </c>
      <c r="C1187" s="5"/>
      <c r="D1187" s="188"/>
      <c r="E1187" s="188"/>
      <c r="F1187" s="188"/>
      <c r="G1187" s="188"/>
      <c r="H1187" s="188"/>
      <c r="I1187" s="188"/>
      <c r="J1187" s="188"/>
      <c r="K1187" s="188"/>
    </row>
    <row r="1188" spans="1:11" ht="12.75">
      <c r="A1188" s="188"/>
      <c r="B1188" s="192" t="s">
        <v>489</v>
      </c>
      <c r="C1188" s="188"/>
      <c r="D1188" s="188"/>
      <c r="E1188" s="188"/>
      <c r="F1188" s="188"/>
      <c r="G1188" s="188"/>
      <c r="H1188" s="188"/>
      <c r="I1188" s="188"/>
      <c r="J1188" s="188"/>
      <c r="K1188" s="188"/>
    </row>
    <row r="1189" spans="1:11" ht="12.75">
      <c r="A1189" s="188"/>
      <c r="B1189" s="192"/>
      <c r="C1189" s="188"/>
      <c r="D1189" s="188"/>
      <c r="E1189" s="188"/>
      <c r="F1189" s="188"/>
      <c r="G1189" s="188"/>
      <c r="H1189" s="188"/>
      <c r="I1189" s="188"/>
      <c r="J1189" s="188"/>
      <c r="K1189" s="188"/>
    </row>
    <row r="1190" spans="1:11" ht="12.75">
      <c r="A1190" s="188"/>
      <c r="B1190" s="192" t="s">
        <v>490</v>
      </c>
      <c r="C1190" s="188"/>
      <c r="D1190" s="188"/>
      <c r="E1190" s="188"/>
      <c r="F1190" s="188"/>
      <c r="G1190" s="188"/>
      <c r="H1190" s="188"/>
      <c r="I1190" s="188"/>
      <c r="J1190" s="188"/>
      <c r="K1190" s="188"/>
    </row>
    <row r="1191" spans="1:11" ht="12.75">
      <c r="A1191" s="188"/>
      <c r="B1191" s="194" t="s">
        <v>491</v>
      </c>
      <c r="C1191" s="188"/>
      <c r="D1191" s="188"/>
      <c r="E1191" s="188"/>
      <c r="F1191" s="188"/>
      <c r="G1191" s="188"/>
      <c r="H1191" s="188"/>
      <c r="I1191" s="188"/>
      <c r="J1191" s="188"/>
      <c r="K1191" s="188"/>
    </row>
    <row r="1192" spans="1:11" ht="12.75">
      <c r="A1192" s="188"/>
      <c r="B1192" s="192" t="s">
        <v>479</v>
      </c>
      <c r="C1192" s="188"/>
      <c r="D1192" s="188"/>
      <c r="E1192" s="188"/>
      <c r="F1192" s="188"/>
      <c r="G1192" s="188"/>
      <c r="H1192" s="188"/>
      <c r="I1192" s="188"/>
      <c r="J1192" s="188"/>
      <c r="K1192" s="188"/>
    </row>
    <row r="1193" spans="1:11" ht="12.75">
      <c r="A1193" s="188"/>
      <c r="B1193" s="192"/>
      <c r="C1193" s="188"/>
      <c r="D1193" s="188"/>
      <c r="E1193" s="188"/>
      <c r="F1193" s="188"/>
      <c r="G1193" s="188"/>
      <c r="H1193" s="188"/>
      <c r="I1193" s="188"/>
      <c r="J1193" s="188"/>
      <c r="K1193" s="188"/>
    </row>
    <row r="1194" spans="1:11" ht="12.75">
      <c r="A1194" s="188"/>
      <c r="B1194" s="191" t="s">
        <v>453</v>
      </c>
      <c r="C1194" s="188"/>
      <c r="D1194" s="192" t="s">
        <v>492</v>
      </c>
      <c r="E1194" s="188"/>
      <c r="F1194" s="188"/>
      <c r="G1194" s="188"/>
      <c r="H1194" s="188"/>
      <c r="I1194" s="188"/>
      <c r="J1194" s="188"/>
      <c r="K1194" s="188"/>
    </row>
    <row r="1195" spans="1:11" ht="12.75">
      <c r="A1195" s="188"/>
      <c r="B1195" s="188"/>
      <c r="C1195" s="188"/>
      <c r="D1195" s="188"/>
      <c r="E1195" s="188"/>
      <c r="F1195" s="188"/>
      <c r="G1195" s="188"/>
      <c r="H1195" s="188"/>
      <c r="I1195" s="188"/>
      <c r="J1195" s="188"/>
      <c r="K1195" s="188"/>
    </row>
    <row r="1196" spans="1:11" ht="12.75">
      <c r="A1196" s="188"/>
      <c r="B1196" s="192" t="s">
        <v>493</v>
      </c>
      <c r="C1196" s="188"/>
      <c r="D1196" s="188"/>
      <c r="E1196" s="188"/>
      <c r="F1196" s="188"/>
      <c r="G1196" s="188"/>
      <c r="H1196" s="188"/>
      <c r="I1196" s="193"/>
      <c r="J1196" s="188"/>
      <c r="K1196" s="188"/>
    </row>
    <row r="1197" spans="1:11" ht="12.75">
      <c r="A1197" s="188"/>
      <c r="B1197" s="192" t="s">
        <v>441</v>
      </c>
      <c r="C1197" s="188"/>
      <c r="D1197" s="188"/>
      <c r="E1197" s="188"/>
      <c r="F1197" s="188"/>
      <c r="G1197" s="188"/>
      <c r="H1197" s="188"/>
      <c r="I1197" s="188"/>
      <c r="J1197" s="188"/>
      <c r="K1197" s="188"/>
    </row>
    <row r="1198" spans="1:11" ht="12.75">
      <c r="A1198" s="188"/>
      <c r="B1198" s="192" t="s">
        <v>482</v>
      </c>
      <c r="C1198" s="188"/>
      <c r="D1198" s="188"/>
      <c r="E1198" s="188"/>
      <c r="F1198" s="188"/>
      <c r="G1198" s="188"/>
      <c r="H1198" s="188"/>
      <c r="I1198" s="188"/>
      <c r="J1198" s="188"/>
      <c r="K1198" s="188"/>
    </row>
    <row r="1199" spans="1:11" ht="12.75">
      <c r="A1199" s="188"/>
      <c r="B1199" s="192" t="s">
        <v>483</v>
      </c>
      <c r="C1199" s="188"/>
      <c r="D1199" s="188"/>
      <c r="E1199" s="188"/>
      <c r="F1199" s="188"/>
      <c r="G1199" s="188"/>
      <c r="H1199" s="188"/>
      <c r="I1199" s="188"/>
      <c r="J1199" s="188"/>
      <c r="K1199" s="188"/>
    </row>
    <row r="1200" spans="1:11" ht="12.75">
      <c r="A1200" s="188"/>
      <c r="B1200" s="192" t="s">
        <v>494</v>
      </c>
      <c r="C1200" s="188"/>
      <c r="D1200" s="188"/>
      <c r="E1200" s="188"/>
      <c r="F1200" s="188"/>
      <c r="G1200" s="188"/>
      <c r="H1200" s="188"/>
      <c r="I1200" s="188"/>
      <c r="J1200" s="188"/>
      <c r="K1200" s="188"/>
    </row>
    <row r="1201" spans="1:11" ht="12.75">
      <c r="A1201" s="188"/>
      <c r="B1201" s="192" t="s">
        <v>485</v>
      </c>
      <c r="C1201" s="188"/>
      <c r="D1201" s="188"/>
      <c r="E1201" s="188"/>
      <c r="F1201" s="188"/>
      <c r="G1201" s="188"/>
      <c r="H1201" s="188"/>
      <c r="I1201" s="188"/>
      <c r="J1201" s="188"/>
      <c r="K1201" s="188"/>
    </row>
    <row r="1202" spans="1:11" ht="12.75">
      <c r="A1202" s="188"/>
      <c r="B1202" s="192"/>
      <c r="C1202" s="188"/>
      <c r="D1202" s="188"/>
      <c r="E1202" s="188"/>
      <c r="F1202" s="188"/>
      <c r="G1202" s="188"/>
      <c r="H1202" s="188"/>
      <c r="I1202" s="188"/>
      <c r="J1202" s="188"/>
      <c r="K1202" s="188"/>
    </row>
    <row r="1203" spans="1:11" ht="12.75">
      <c r="A1203" s="188"/>
      <c r="B1203" s="192" t="s">
        <v>495</v>
      </c>
      <c r="C1203" s="188"/>
      <c r="D1203" s="188"/>
      <c r="E1203" s="188"/>
      <c r="F1203" s="188"/>
      <c r="G1203" s="188"/>
      <c r="H1203" s="188"/>
      <c r="I1203" s="188"/>
      <c r="J1203" s="188"/>
      <c r="K1203" s="188"/>
    </row>
    <row r="1204" spans="1:11" ht="12.75">
      <c r="A1204" s="188"/>
      <c r="B1204" s="188"/>
      <c r="C1204" s="188"/>
      <c r="D1204" s="188"/>
      <c r="E1204" s="188"/>
      <c r="F1204" s="188"/>
      <c r="G1204" s="188"/>
      <c r="H1204" s="188"/>
      <c r="I1204" s="188"/>
      <c r="J1204" s="188"/>
      <c r="K1204" s="188"/>
    </row>
    <row r="1205" spans="1:11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</row>
    <row r="1206" spans="1:11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</row>
    <row r="1207" spans="1:11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</row>
    <row r="1208" spans="1:11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</row>
    <row r="1209" spans="1:11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</row>
    <row r="1210" spans="1:11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</row>
    <row r="1211" spans="1:11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</row>
    <row r="1212" spans="1:11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</row>
    <row r="1213" spans="1:11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</row>
    <row r="1214" spans="1:11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</row>
    <row r="1215" spans="1:11" ht="12.75">
      <c r="A1215" s="195"/>
      <c r="B1215" s="195"/>
      <c r="C1215" s="195"/>
      <c r="D1215" s="195"/>
      <c r="E1215" s="195"/>
      <c r="F1215" s="196" t="s">
        <v>496</v>
      </c>
      <c r="G1215" s="195"/>
      <c r="H1215" s="195"/>
      <c r="I1215" s="195"/>
      <c r="J1215" s="195"/>
      <c r="K1215" s="195"/>
    </row>
    <row r="1216" spans="1:11" ht="12.75">
      <c r="A1216" s="188"/>
      <c r="B1216" s="188"/>
      <c r="C1216" s="188"/>
      <c r="D1216" s="188"/>
      <c r="E1216" s="188"/>
      <c r="F1216" s="188"/>
      <c r="G1216" s="188"/>
      <c r="H1216" s="188"/>
      <c r="I1216" s="188"/>
      <c r="J1216" s="188"/>
      <c r="K1216" s="188"/>
    </row>
    <row r="1217" spans="1:11" ht="12.75">
      <c r="A1217" s="188"/>
      <c r="B1217" s="191">
        <v>8</v>
      </c>
      <c r="C1217" s="190" t="s">
        <v>497</v>
      </c>
      <c r="D1217" s="188"/>
      <c r="E1217" s="188"/>
      <c r="F1217" s="188"/>
      <c r="G1217" s="188"/>
      <c r="H1217" s="188"/>
      <c r="I1217" s="188"/>
      <c r="J1217" s="188"/>
      <c r="K1217" s="188"/>
    </row>
    <row r="1218" spans="1:11" ht="12.75">
      <c r="A1218" s="188"/>
      <c r="B1218" s="191"/>
      <c r="C1218" s="190"/>
      <c r="D1218" s="188"/>
      <c r="E1218" s="188"/>
      <c r="F1218" s="188"/>
      <c r="G1218" s="188"/>
      <c r="H1218" s="188"/>
      <c r="I1218" s="188"/>
      <c r="J1218" s="188"/>
      <c r="K1218" s="188"/>
    </row>
    <row r="1219" spans="1:11" ht="12.75">
      <c r="A1219" s="188"/>
      <c r="B1219" s="188"/>
      <c r="C1219" s="188"/>
      <c r="D1219" s="188"/>
      <c r="E1219" s="188"/>
      <c r="F1219" s="188"/>
      <c r="G1219" s="188"/>
      <c r="H1219" s="188"/>
      <c r="I1219" s="188"/>
      <c r="J1219" s="188"/>
      <c r="K1219" s="188"/>
    </row>
    <row r="1220" spans="1:11" ht="12.75">
      <c r="A1220" s="188"/>
      <c r="B1220" s="192" t="s">
        <v>498</v>
      </c>
      <c r="C1220" s="188"/>
      <c r="D1220" s="188"/>
      <c r="E1220" s="188"/>
      <c r="F1220" s="188"/>
      <c r="G1220" s="188"/>
      <c r="H1220" s="188"/>
      <c r="I1220" s="188"/>
      <c r="J1220" s="188"/>
      <c r="K1220" s="188"/>
    </row>
    <row r="1221" spans="1:11" ht="12.75">
      <c r="A1221" s="188"/>
      <c r="B1221" s="192" t="s">
        <v>499</v>
      </c>
      <c r="C1221" s="188"/>
      <c r="D1221" s="188"/>
      <c r="E1221" s="188"/>
      <c r="F1221" s="188"/>
      <c r="G1221" s="188"/>
      <c r="H1221" s="188"/>
      <c r="I1221" s="188"/>
      <c r="J1221" s="188"/>
      <c r="K1221" s="188"/>
    </row>
    <row r="1222" spans="1:11" ht="12.75">
      <c r="A1222" s="188"/>
      <c r="B1222" s="192" t="s">
        <v>500</v>
      </c>
      <c r="C1222" s="188"/>
      <c r="D1222" s="188"/>
      <c r="E1222" s="188"/>
      <c r="F1222" s="188"/>
      <c r="G1222" s="188"/>
      <c r="H1222" s="188"/>
      <c r="I1222" s="188"/>
      <c r="J1222" s="188"/>
      <c r="K1222" s="188"/>
    </row>
    <row r="1223" spans="1:11" ht="12.75">
      <c r="A1223" s="188"/>
      <c r="B1223" s="192"/>
      <c r="C1223" s="188"/>
      <c r="D1223" s="188"/>
      <c r="E1223" s="188"/>
      <c r="F1223" s="188"/>
      <c r="G1223" s="188"/>
      <c r="H1223" s="188"/>
      <c r="I1223" s="188"/>
      <c r="J1223" s="188"/>
      <c r="K1223" s="188"/>
    </row>
    <row r="1224" spans="1:11" ht="12.75">
      <c r="A1224" s="188"/>
      <c r="B1224" s="191" t="s">
        <v>426</v>
      </c>
      <c r="C1224" s="188"/>
      <c r="D1224" s="192" t="s">
        <v>501</v>
      </c>
      <c r="E1224" s="188"/>
      <c r="F1224" s="188"/>
      <c r="G1224" s="188"/>
      <c r="H1224" s="188"/>
      <c r="I1224" s="188"/>
      <c r="J1224" s="188"/>
      <c r="K1224" s="188"/>
    </row>
    <row r="1225" spans="1:11" ht="12.75">
      <c r="A1225" s="188"/>
      <c r="B1225" s="192"/>
      <c r="C1225" s="188"/>
      <c r="D1225" s="188"/>
      <c r="E1225" s="188"/>
      <c r="F1225" s="188"/>
      <c r="G1225" s="188"/>
      <c r="H1225" s="188"/>
      <c r="I1225" s="188"/>
      <c r="J1225" s="188"/>
      <c r="K1225" s="188"/>
    </row>
    <row r="1226" spans="1:11" ht="12.75">
      <c r="A1226" s="188"/>
      <c r="B1226" s="192" t="s">
        <v>502</v>
      </c>
      <c r="C1226" s="188"/>
      <c r="D1226" s="188"/>
      <c r="E1226" s="188"/>
      <c r="F1226" s="188"/>
      <c r="G1226" s="188"/>
      <c r="H1226" s="188"/>
      <c r="I1226" s="188"/>
      <c r="J1226" s="188"/>
      <c r="K1226" s="188"/>
    </row>
    <row r="1227" spans="1:11" ht="12.75">
      <c r="A1227" s="188"/>
      <c r="B1227" s="192" t="s">
        <v>503</v>
      </c>
      <c r="C1227" s="188"/>
      <c r="D1227" s="188"/>
      <c r="E1227" s="188"/>
      <c r="F1227" s="188"/>
      <c r="G1227" s="188"/>
      <c r="H1227" s="188"/>
      <c r="I1227" s="188"/>
      <c r="J1227" s="188"/>
      <c r="K1227" s="188"/>
    </row>
    <row r="1228" spans="1:11" ht="12.75">
      <c r="A1228" s="188"/>
      <c r="B1228" s="192"/>
      <c r="C1228" s="188"/>
      <c r="D1228" s="188"/>
      <c r="E1228" s="188"/>
      <c r="F1228" s="188"/>
      <c r="G1228" s="188"/>
      <c r="H1228" s="188"/>
      <c r="I1228" s="188"/>
      <c r="J1228" s="188"/>
      <c r="K1228" s="188"/>
    </row>
    <row r="1229" spans="1:11" ht="12.75">
      <c r="A1229" s="188"/>
      <c r="B1229" s="192"/>
      <c r="C1229" s="188"/>
      <c r="D1229" s="188"/>
      <c r="E1229" s="188"/>
      <c r="F1229" s="188"/>
      <c r="G1229" s="188"/>
      <c r="H1229" s="188"/>
      <c r="I1229" s="188"/>
      <c r="J1229" s="188"/>
      <c r="K1229" s="188"/>
    </row>
    <row r="1230" spans="1:11" ht="12.75">
      <c r="A1230" s="188"/>
      <c r="B1230" s="191">
        <v>9</v>
      </c>
      <c r="C1230" s="190" t="s">
        <v>504</v>
      </c>
      <c r="D1230" s="188"/>
      <c r="E1230" s="188"/>
      <c r="F1230" s="188"/>
      <c r="G1230" s="188"/>
      <c r="H1230" s="188"/>
      <c r="I1230" s="188"/>
      <c r="J1230" s="188"/>
      <c r="K1230" s="188"/>
    </row>
    <row r="1231" spans="1:11" ht="12.75">
      <c r="A1231" s="188"/>
      <c r="B1231" s="192"/>
      <c r="C1231" s="188"/>
      <c r="D1231" s="188"/>
      <c r="E1231" s="188"/>
      <c r="F1231" s="188"/>
      <c r="G1231" s="188"/>
      <c r="H1231" s="188"/>
      <c r="I1231" s="188"/>
      <c r="J1231" s="188"/>
      <c r="K1231" s="188"/>
    </row>
    <row r="1232" spans="1:11" ht="12.75">
      <c r="A1232" s="188"/>
      <c r="B1232" s="192" t="s">
        <v>505</v>
      </c>
      <c r="C1232" s="188"/>
      <c r="D1232" s="188"/>
      <c r="E1232" s="188"/>
      <c r="F1232" s="188"/>
      <c r="G1232" s="188"/>
      <c r="H1232" s="188"/>
      <c r="I1232" s="188"/>
      <c r="J1232" s="188"/>
      <c r="K1232" s="188"/>
    </row>
    <row r="1233" spans="1:11" ht="12.75">
      <c r="A1233" s="188"/>
      <c r="B1233" s="192" t="s">
        <v>506</v>
      </c>
      <c r="C1233" s="188"/>
      <c r="D1233" s="188"/>
      <c r="E1233" s="188"/>
      <c r="F1233" s="188"/>
      <c r="G1233" s="188"/>
      <c r="H1233" s="188"/>
      <c r="I1233" s="188"/>
      <c r="J1233" s="188"/>
      <c r="K1233" s="188"/>
    </row>
    <row r="1234" spans="1:11" ht="12.75">
      <c r="A1234" s="188"/>
      <c r="B1234" s="192"/>
      <c r="C1234" s="188"/>
      <c r="D1234" s="188"/>
      <c r="E1234" s="188"/>
      <c r="F1234" s="188"/>
      <c r="G1234" s="188"/>
      <c r="H1234" s="188"/>
      <c r="I1234" s="188"/>
      <c r="J1234" s="188"/>
      <c r="K1234" s="188"/>
    </row>
    <row r="1235" spans="1:11" ht="12.75">
      <c r="A1235" s="188"/>
      <c r="B1235" s="192"/>
      <c r="C1235" s="188"/>
      <c r="D1235" s="188"/>
      <c r="E1235" s="188"/>
      <c r="F1235" s="188"/>
      <c r="G1235" s="188"/>
      <c r="H1235" s="188"/>
      <c r="I1235" s="188"/>
      <c r="J1235" s="188"/>
      <c r="K1235" s="188"/>
    </row>
    <row r="1236" spans="1:11" ht="12.75">
      <c r="A1236" s="188"/>
      <c r="B1236" s="191">
        <v>10</v>
      </c>
      <c r="C1236" s="190" t="s">
        <v>507</v>
      </c>
      <c r="D1236" s="188"/>
      <c r="E1236" s="188"/>
      <c r="F1236" s="188"/>
      <c r="G1236" s="188"/>
      <c r="H1236" s="188"/>
      <c r="I1236" s="188"/>
      <c r="J1236" s="188"/>
      <c r="K1236" s="188"/>
    </row>
    <row r="1237" spans="1:11" ht="12.75">
      <c r="A1237" s="188"/>
      <c r="B1237" s="191"/>
      <c r="C1237" s="190"/>
      <c r="D1237" s="188"/>
      <c r="E1237" s="188"/>
      <c r="F1237" s="188"/>
      <c r="G1237" s="188"/>
      <c r="H1237" s="188"/>
      <c r="I1237" s="188"/>
      <c r="J1237" s="188"/>
      <c r="K1237" s="188"/>
    </row>
    <row r="1238" spans="1:11" ht="12.75">
      <c r="A1238" s="188"/>
      <c r="B1238" s="188"/>
      <c r="C1238" s="188"/>
      <c r="D1238" s="188"/>
      <c r="E1238" s="188"/>
      <c r="F1238" s="188"/>
      <c r="G1238" s="188"/>
      <c r="H1238" s="188"/>
      <c r="I1238" s="188"/>
      <c r="J1238" s="188"/>
      <c r="K1238" s="188"/>
    </row>
    <row r="1239" spans="1:11" ht="12.75">
      <c r="A1239" s="188"/>
      <c r="B1239" s="192" t="s">
        <v>498</v>
      </c>
      <c r="C1239" s="188"/>
      <c r="D1239" s="188"/>
      <c r="E1239" s="188"/>
      <c r="F1239" s="188"/>
      <c r="G1239" s="188"/>
      <c r="H1239" s="188"/>
      <c r="I1239" s="188"/>
      <c r="J1239" s="188"/>
      <c r="K1239" s="188"/>
    </row>
    <row r="1240" spans="1:11" ht="12.75">
      <c r="A1240" s="188"/>
      <c r="B1240" s="181" t="s">
        <v>508</v>
      </c>
      <c r="C1240" s="5"/>
      <c r="D1240" s="5"/>
      <c r="E1240" s="5"/>
      <c r="F1240" s="5"/>
      <c r="G1240" s="5"/>
      <c r="H1240" s="5"/>
      <c r="I1240" s="5"/>
      <c r="J1240" s="5"/>
      <c r="K1240" s="188"/>
    </row>
    <row r="1241" spans="1:11" ht="12.75">
      <c r="A1241" s="188"/>
      <c r="B1241" s="192"/>
      <c r="C1241" s="188"/>
      <c r="D1241" s="188"/>
      <c r="E1241" s="188"/>
      <c r="F1241" s="188"/>
      <c r="G1241" s="188"/>
      <c r="H1241" s="188"/>
      <c r="I1241" s="188"/>
      <c r="J1241" s="188"/>
      <c r="K1241" s="188"/>
    </row>
    <row r="1242" spans="1:11" ht="12.75">
      <c r="A1242" s="188"/>
      <c r="B1242" s="191" t="s">
        <v>426</v>
      </c>
      <c r="C1242" s="188"/>
      <c r="D1242" s="192" t="s">
        <v>509</v>
      </c>
      <c r="E1242" s="188"/>
      <c r="F1242" s="188"/>
      <c r="G1242" s="188"/>
      <c r="H1242" s="188"/>
      <c r="I1242" s="188"/>
      <c r="J1242" s="188"/>
      <c r="K1242" s="188"/>
    </row>
    <row r="1243" spans="1:11" ht="12.75">
      <c r="A1243" s="188"/>
      <c r="B1243" s="192"/>
      <c r="C1243" s="188"/>
      <c r="D1243" s="188"/>
      <c r="E1243" s="188"/>
      <c r="F1243" s="188"/>
      <c r="G1243" s="188"/>
      <c r="H1243" s="188"/>
      <c r="I1243" s="188"/>
      <c r="J1243" s="188"/>
      <c r="K1243" s="188"/>
    </row>
    <row r="1244" spans="1:11" ht="12.75">
      <c r="A1244" s="188"/>
      <c r="B1244" s="192" t="s">
        <v>510</v>
      </c>
      <c r="C1244" s="188"/>
      <c r="D1244" s="188"/>
      <c r="E1244" s="188"/>
      <c r="F1244" s="188"/>
      <c r="G1244" s="188"/>
      <c r="H1244" s="188"/>
      <c r="I1244" s="188"/>
      <c r="J1244" s="188"/>
      <c r="K1244" s="188"/>
    </row>
    <row r="1245" spans="1:11" ht="12.75">
      <c r="A1245" s="188"/>
      <c r="B1245" s="192" t="s">
        <v>511</v>
      </c>
      <c r="C1245" s="188"/>
      <c r="D1245" s="188"/>
      <c r="E1245" s="188"/>
      <c r="F1245" s="188"/>
      <c r="G1245" s="188"/>
      <c r="H1245" s="188"/>
      <c r="I1245" s="188"/>
      <c r="J1245" s="188"/>
      <c r="K1245" s="188"/>
    </row>
    <row r="1246" spans="1:11" ht="12.75">
      <c r="A1246" s="188"/>
      <c r="B1246" s="192"/>
      <c r="C1246" s="188"/>
      <c r="D1246" s="188"/>
      <c r="E1246" s="188"/>
      <c r="F1246" s="188"/>
      <c r="G1246" s="188"/>
      <c r="H1246" s="188"/>
      <c r="I1246" s="188"/>
      <c r="J1246" s="188"/>
      <c r="K1246" s="188"/>
    </row>
    <row r="1247" spans="1:11" ht="12.75">
      <c r="A1247" s="188"/>
      <c r="B1247" s="192"/>
      <c r="C1247" s="188"/>
      <c r="D1247" s="188"/>
      <c r="E1247" s="188"/>
      <c r="F1247" s="188"/>
      <c r="G1247" s="188"/>
      <c r="H1247" s="188"/>
      <c r="I1247" s="188"/>
      <c r="J1247" s="188"/>
      <c r="K1247" s="188"/>
    </row>
    <row r="1248" spans="1:11" ht="12.75">
      <c r="A1248" s="188"/>
      <c r="B1248" s="197" t="s">
        <v>512</v>
      </c>
      <c r="C1248" s="188"/>
      <c r="D1248" s="188"/>
      <c r="E1248" s="188"/>
      <c r="F1248" s="188"/>
      <c r="G1248" s="188"/>
      <c r="H1248" s="188"/>
      <c r="I1248" s="188"/>
      <c r="J1248" s="188"/>
      <c r="K1248" s="188"/>
    </row>
    <row r="1249" spans="1:11" ht="12.75">
      <c r="A1249" s="188"/>
      <c r="B1249" s="197"/>
      <c r="C1249" s="188"/>
      <c r="D1249" s="188"/>
      <c r="E1249" s="188"/>
      <c r="F1249" s="188"/>
      <c r="G1249" s="188"/>
      <c r="H1249" s="188"/>
      <c r="I1249" s="188"/>
      <c r="J1249" s="188"/>
      <c r="K1249" s="188"/>
    </row>
    <row r="1250" spans="1:11" ht="12.75">
      <c r="A1250" s="188"/>
      <c r="B1250" s="192"/>
      <c r="C1250" s="188"/>
      <c r="D1250" s="188"/>
      <c r="E1250" s="188"/>
      <c r="F1250" s="188"/>
      <c r="G1250" s="188"/>
      <c r="H1250" s="188"/>
      <c r="I1250" s="188"/>
      <c r="J1250" s="198" t="s">
        <v>513</v>
      </c>
      <c r="K1250" s="188"/>
    </row>
    <row r="1251" spans="1:11" ht="12.75">
      <c r="A1251" s="5"/>
      <c r="B1251" s="181" t="s">
        <v>514</v>
      </c>
      <c r="C1251" s="181"/>
      <c r="D1251" s="181"/>
      <c r="E1251" s="181"/>
      <c r="F1251" s="181"/>
      <c r="G1251" s="181"/>
      <c r="H1251" s="181"/>
      <c r="I1251" s="5"/>
      <c r="J1251" s="199">
        <v>0.03092</v>
      </c>
      <c r="K1251" s="5"/>
    </row>
    <row r="1252" spans="1:11" ht="12.75">
      <c r="A1252" s="5"/>
      <c r="B1252" s="181" t="s">
        <v>515</v>
      </c>
      <c r="C1252" s="181"/>
      <c r="D1252" s="181"/>
      <c r="E1252" s="181"/>
      <c r="F1252" s="181"/>
      <c r="G1252" s="181"/>
      <c r="H1252" s="181"/>
      <c r="I1252" s="5"/>
      <c r="J1252" s="200">
        <v>0.20142744231831827</v>
      </c>
      <c r="K1252" s="5"/>
    </row>
    <row r="1253" spans="1:11" ht="12.75">
      <c r="A1253" s="5"/>
      <c r="B1253" s="181" t="s">
        <v>516</v>
      </c>
      <c r="C1253" s="181"/>
      <c r="D1253" s="181"/>
      <c r="E1253" s="181"/>
      <c r="F1253" s="181"/>
      <c r="G1253" s="181"/>
      <c r="H1253" s="181"/>
      <c r="I1253" s="5"/>
      <c r="J1253" s="200">
        <v>0.21800435999999998</v>
      </c>
      <c r="K1253" s="5"/>
    </row>
    <row r="1254" spans="1:11" ht="12.75">
      <c r="A1254" s="5"/>
      <c r="B1254" s="181" t="s">
        <v>517</v>
      </c>
      <c r="C1254" s="181"/>
      <c r="D1254" s="181"/>
      <c r="E1254" s="181"/>
      <c r="F1254" s="181"/>
      <c r="G1254" s="181"/>
      <c r="H1254" s="181"/>
      <c r="I1254" s="5"/>
      <c r="J1254" s="199"/>
      <c r="K1254" s="5"/>
    </row>
    <row r="1255" spans="1:11" ht="12.75">
      <c r="A1255" s="5"/>
      <c r="B1255" s="181" t="s">
        <v>518</v>
      </c>
      <c r="C1255" s="181"/>
      <c r="D1255" s="181"/>
      <c r="E1255" s="181"/>
      <c r="F1255" s="181"/>
      <c r="G1255" s="181"/>
      <c r="H1255" s="181"/>
      <c r="I1255" s="5"/>
      <c r="J1255" s="199">
        <v>0.01153</v>
      </c>
      <c r="K1255" s="5"/>
    </row>
    <row r="1256" spans="1:11" ht="12.75">
      <c r="A1256" s="5"/>
      <c r="B1256" s="181" t="s">
        <v>519</v>
      </c>
      <c r="C1256" s="181"/>
      <c r="D1256" s="181"/>
      <c r="E1256" s="181"/>
      <c r="F1256" s="181"/>
      <c r="G1256" s="181"/>
      <c r="H1256" s="181"/>
      <c r="I1256" s="5"/>
      <c r="J1256" s="200">
        <v>0.06771463999999999</v>
      </c>
      <c r="K1256" s="5"/>
    </row>
    <row r="1257" spans="1:11" ht="12.75">
      <c r="A1257" s="5"/>
      <c r="B1257" s="181" t="s">
        <v>520</v>
      </c>
      <c r="C1257" s="181"/>
      <c r="D1257" s="181"/>
      <c r="E1257" s="181"/>
      <c r="F1257" s="181"/>
      <c r="G1257" s="181"/>
      <c r="H1257" s="181"/>
      <c r="I1257" s="5"/>
      <c r="J1257" s="200">
        <v>0.06771463999999999</v>
      </c>
      <c r="K1257" s="5"/>
    </row>
    <row r="1258" spans="1:11" ht="12.75">
      <c r="A1258" s="5"/>
      <c r="B1258" s="181" t="s">
        <v>521</v>
      </c>
      <c r="C1258" s="181"/>
      <c r="D1258" s="181"/>
      <c r="E1258" s="181"/>
      <c r="F1258" s="181"/>
      <c r="G1258" s="181"/>
      <c r="H1258" s="181"/>
      <c r="I1258" s="5"/>
      <c r="J1258" s="199">
        <v>0.02902</v>
      </c>
      <c r="K1258" s="5"/>
    </row>
    <row r="1259" spans="1:11" ht="12.75">
      <c r="A1259" s="5"/>
      <c r="B1259" s="181" t="s">
        <v>522</v>
      </c>
      <c r="C1259" s="181"/>
      <c r="D1259" s="181"/>
      <c r="E1259" s="181"/>
      <c r="F1259" s="181"/>
      <c r="G1259" s="181"/>
      <c r="H1259" s="181"/>
      <c r="I1259" s="5"/>
      <c r="J1259" s="200">
        <v>0.009000000000000001</v>
      </c>
      <c r="K1259" s="5"/>
    </row>
    <row r="1260" spans="1:11" ht="12.75">
      <c r="A1260" s="5"/>
      <c r="B1260" s="181" t="s">
        <v>523</v>
      </c>
      <c r="C1260" s="5"/>
      <c r="D1260" s="5"/>
      <c r="E1260" s="5"/>
      <c r="F1260" s="5"/>
      <c r="G1260" s="5"/>
      <c r="H1260" s="5"/>
      <c r="I1260" s="5"/>
      <c r="J1260" s="200">
        <v>0.002813013744684155</v>
      </c>
      <c r="K1260" s="5"/>
    </row>
    <row r="1261" spans="1:11" ht="12.75">
      <c r="A1261" s="5"/>
      <c r="B1261" s="181" t="s">
        <v>524</v>
      </c>
      <c r="C1261" s="5"/>
      <c r="D1261" s="5"/>
      <c r="E1261" s="5"/>
      <c r="F1261" s="5"/>
      <c r="G1261" s="5"/>
      <c r="H1261" s="5"/>
      <c r="I1261" s="5"/>
      <c r="J1261" s="200">
        <v>0.63814</v>
      </c>
      <c r="K1261" s="5"/>
    </row>
    <row r="1262" spans="1:11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</row>
    <row r="1263" spans="1:11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dcterms:created xsi:type="dcterms:W3CDTF">1997-01-24T11:07:25Z</dcterms:created>
  <dcterms:modified xsi:type="dcterms:W3CDTF">2002-02-13T14:53:48Z</dcterms:modified>
  <cp:category/>
  <cp:version/>
  <cp:contentType/>
  <cp:contentStatus/>
</cp:coreProperties>
</file>