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9120" activeTab="0"/>
  </bookViews>
  <sheets>
    <sheet name="Tabuľky 1-4" sheetId="1" r:id="rId1"/>
    <sheet name="Tabuľka 5" sheetId="2" r:id="rId2"/>
  </sheets>
  <definedNames/>
  <calcPr fullCalcOnLoad="1"/>
</workbook>
</file>

<file path=xl/sharedStrings.xml><?xml version="1.0" encoding="utf-8"?>
<sst xmlns="http://schemas.openxmlformats.org/spreadsheetml/2006/main" count="141" uniqueCount="71">
  <si>
    <t>Program / podprogram</t>
  </si>
  <si>
    <t>Bežné výdavky</t>
  </si>
  <si>
    <t>Kapitálové výdavky</t>
  </si>
  <si>
    <t>Spolu</t>
  </si>
  <si>
    <t>Program 022</t>
  </si>
  <si>
    <t>Podprogram 022 01</t>
  </si>
  <si>
    <t>Podprogram 022 02</t>
  </si>
  <si>
    <t>Podprogram 022 03</t>
  </si>
  <si>
    <t>Podprogram 022 04</t>
  </si>
  <si>
    <t>Podprogram 022 05</t>
  </si>
  <si>
    <t>Program 023</t>
  </si>
  <si>
    <t>Podprogram 023 01</t>
  </si>
  <si>
    <t>Podprogram 023 02</t>
  </si>
  <si>
    <t>Objem dotácií preklasifikovaný v rámci preddavku na 2. štvrťrok</t>
  </si>
  <si>
    <t>Objem dotácií poskytnutý v rámci preddavku na 2. štvrťrok</t>
  </si>
  <si>
    <t>Dotácia na uskutočňovanie akreditovaných študijných programov</t>
  </si>
  <si>
    <t>Dotácia na výskumnú, vývojovú alebo umeleckú činnosť</t>
  </si>
  <si>
    <t>Dotácia na rozvoj vysokej školy</t>
  </si>
  <si>
    <t>Dotácia na sociálnu podporu študentov</t>
  </si>
  <si>
    <t>Objem dotácií na 2. polrok 2002</t>
  </si>
  <si>
    <t>Spolu 022 a 023</t>
  </si>
  <si>
    <t>Úprava podľa plnenia príjmov</t>
  </si>
  <si>
    <t>Nevyčerpaný zvyšok rozpočtu programov 022 a 023 k 31. 3. 2002</t>
  </si>
  <si>
    <t>Finančné prostriedky programov 022 a 023 vyňaté z preklasifikovania na dotácie</t>
  </si>
  <si>
    <t>Podprogram 02B 05</t>
  </si>
  <si>
    <t>Celkový objem dotácií verejným vysokým školám na rok 2002 so zohľadnením presunu 35 000 tis. Sk z KV do BV v rámci podprogramu 022 01</t>
  </si>
  <si>
    <t>Schválený rozpočet programov 022 a 023 na rok 2002</t>
  </si>
  <si>
    <t>Celkový objem dotácií verejným vysokým školám na rok 2002</t>
  </si>
  <si>
    <t>Čerpanie programov 022 a 023         k 31. 3. 2002</t>
  </si>
  <si>
    <t>Objem programov  zostávajúci na  preklasifikovanie na dotácie pre verejné vysoké školy</t>
  </si>
  <si>
    <t>Tabuľka č. 3: Výpočet objemu na preklasifikovanie (v tis. Sk)</t>
  </si>
  <si>
    <t>Tabuľka č. 4: Priradenie preklasifikovaných objemov finančných prostriedkov jednotlivým dotáciám verejným vysokým školám (v tis. Sk)</t>
  </si>
  <si>
    <t>Tabuľka č. 1: Schválený rozpočet programov 022 a 023 na rok 2002 a jeho čerpanie k 31. 3. 2002 (v tis. Sk)</t>
  </si>
  <si>
    <t>Tabuľka č. 2: Výpočet celkového objemu dotácií verejným vysokým školám na rok 2002 (v tis. Sk)</t>
  </si>
  <si>
    <t>Tabuľka č. 5: Návrh na preklasifikovanie individuálnych výdavkov pre verejné vysoké školy na rok 2002 (v tis. Sk)</t>
  </si>
  <si>
    <t>Č.</t>
  </si>
  <si>
    <t>Rozpis záväzných ukazovateľov ŠR pol.710 na r.2002 (č.ú.NBS 908)</t>
  </si>
  <si>
    <t>Čerpanie        k 31.3.2002 pol.710</t>
  </si>
  <si>
    <t>Objem dotácií</t>
  </si>
  <si>
    <t>Objem na preklasifikáciu     pol.720</t>
  </si>
  <si>
    <t>Názov stavby</t>
  </si>
  <si>
    <t>preklasifikovaný</t>
  </si>
  <si>
    <t>Organizácia</t>
  </si>
  <si>
    <t>v rámci preddavku</t>
  </si>
  <si>
    <t>na 2.Q 2002 pol.720</t>
  </si>
  <si>
    <t>Rekonštrukcia ubyt.častí</t>
  </si>
  <si>
    <t>ŠD Ľ.Štúra, Mlynská dolina</t>
  </si>
  <si>
    <t>UK Bratislava</t>
  </si>
  <si>
    <t>Rekonštrukcia objektov STU</t>
  </si>
  <si>
    <t>Mýtna ul.28-34</t>
  </si>
  <si>
    <t>STU Bratislava</t>
  </si>
  <si>
    <t>Prístavba MF k pav.S</t>
  </si>
  <si>
    <t>SPU Nitra</t>
  </si>
  <si>
    <t>Rekonštrukcia Luny pre SPK</t>
  </si>
  <si>
    <t>Stredisko športov Lanice</t>
  </si>
  <si>
    <t>TU Zvolen</t>
  </si>
  <si>
    <t>ŠD MTF Trnava</t>
  </si>
  <si>
    <t>Rek.obj.S.I.T., Drážovská 4</t>
  </si>
  <si>
    <t>UKF Nitra</t>
  </si>
  <si>
    <t>Dobudovanie 1000-lôžk.int.</t>
  </si>
  <si>
    <t>Tajovského 51</t>
  </si>
  <si>
    <t>UMB B.Bystrica</t>
  </si>
  <si>
    <t>Výučbové priestory</t>
  </si>
  <si>
    <t>Veľký Diel</t>
  </si>
  <si>
    <t>Žilinská univerzita v Žiline</t>
  </si>
  <si>
    <t>Rekonštrukcia budovy pre</t>
  </si>
  <si>
    <t>fak.financií,Tajovského 10</t>
  </si>
  <si>
    <t>ŠD Drotárska cesta</t>
  </si>
  <si>
    <t>VŠVU Bratislava</t>
  </si>
  <si>
    <t>Výstavba ŠD TU Trnava</t>
  </si>
  <si>
    <t>Trnavská univerzita v Trnave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</si>
</sst>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3" fontId="1" fillId="0" borderId="2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3" fontId="2" fillId="0" borderId="2" xfId="0" applyNumberFormat="1" applyFont="1" applyBorder="1" applyAlignment="1">
      <alignment horizontal="right" vertical="top" wrapText="1"/>
    </xf>
    <xf numFmtId="3" fontId="2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right" vertical="top" wrapText="1"/>
    </xf>
    <xf numFmtId="0" fontId="1" fillId="0" borderId="1" xfId="0" applyFont="1" applyBorder="1" applyAlignment="1">
      <alignment wrapText="1"/>
    </xf>
    <xf numFmtId="3" fontId="1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/>
    </xf>
    <xf numFmtId="3" fontId="2" fillId="0" borderId="2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3" fontId="2" fillId="0" borderId="3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1" fillId="0" borderId="3" xfId="0" applyFont="1" applyBorder="1" applyAlignment="1">
      <alignment vertical="top" wrapText="1"/>
    </xf>
    <xf numFmtId="3" fontId="2" fillId="0" borderId="3" xfId="0" applyNumberFormat="1" applyFont="1" applyBorder="1" applyAlignment="1">
      <alignment horizontal="right" wrapText="1"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6" fillId="0" borderId="3" xfId="0" applyFont="1" applyBorder="1" applyAlignment="1">
      <alignment/>
    </xf>
    <xf numFmtId="3" fontId="6" fillId="0" borderId="3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workbookViewId="0" topLeftCell="A1">
      <selection activeCell="C60" sqref="C60"/>
    </sheetView>
  </sheetViews>
  <sheetFormatPr defaultColWidth="9.140625" defaultRowHeight="12.75"/>
  <cols>
    <col min="1" max="1" width="20.28125" style="18" customWidth="1"/>
    <col min="2" max="11" width="10.7109375" style="18" customWidth="1"/>
    <col min="12" max="16384" width="9.140625" style="18" customWidth="1"/>
  </cols>
  <sheetData>
    <row r="1" ht="14.25">
      <c r="A1" s="17" t="s">
        <v>32</v>
      </c>
    </row>
    <row r="2" ht="14.25">
      <c r="F2" s="26"/>
    </row>
    <row r="3" spans="1:10" s="19" customFormat="1" ht="45" customHeight="1">
      <c r="A3" s="47" t="s">
        <v>0</v>
      </c>
      <c r="B3" s="49" t="s">
        <v>26</v>
      </c>
      <c r="C3" s="50"/>
      <c r="D3" s="51"/>
      <c r="E3" s="49" t="s">
        <v>28</v>
      </c>
      <c r="F3" s="50"/>
      <c r="G3" s="51"/>
      <c r="H3" s="49" t="s">
        <v>22</v>
      </c>
      <c r="I3" s="50"/>
      <c r="J3" s="51"/>
    </row>
    <row r="4" spans="1:10" s="19" customFormat="1" ht="30">
      <c r="A4" s="48"/>
      <c r="B4" s="11" t="s">
        <v>1</v>
      </c>
      <c r="C4" s="11" t="s">
        <v>2</v>
      </c>
      <c r="D4" s="11" t="s">
        <v>3</v>
      </c>
      <c r="E4" s="11" t="s">
        <v>1</v>
      </c>
      <c r="F4" s="11" t="s">
        <v>2</v>
      </c>
      <c r="G4" s="11" t="s">
        <v>3</v>
      </c>
      <c r="H4" s="11" t="s">
        <v>1</v>
      </c>
      <c r="I4" s="11" t="s">
        <v>2</v>
      </c>
      <c r="J4" s="11" t="s">
        <v>3</v>
      </c>
    </row>
    <row r="5" spans="1:10" ht="15" customHeight="1">
      <c r="A5" s="1" t="s">
        <v>4</v>
      </c>
      <c r="B5" s="2">
        <f>SUM(B6:B10)</f>
        <v>5759840</v>
      </c>
      <c r="C5" s="2">
        <f>SUM(C6:C10)</f>
        <v>1047000</v>
      </c>
      <c r="D5" s="2">
        <f>SUM(B5:C5)</f>
        <v>6806840</v>
      </c>
      <c r="E5" s="2">
        <f>SUM(E6:E10)</f>
        <v>1419478</v>
      </c>
      <c r="F5" s="2">
        <f>SUM(F6:F10)</f>
        <v>187279</v>
      </c>
      <c r="G5" s="2">
        <f>SUM(E5:F5)</f>
        <v>1606757</v>
      </c>
      <c r="H5" s="3">
        <f>+B5-E5</f>
        <v>4340362</v>
      </c>
      <c r="I5" s="3">
        <f>+C5-F5</f>
        <v>859721</v>
      </c>
      <c r="J5" s="3">
        <f>+D5-G5</f>
        <v>5200083</v>
      </c>
    </row>
    <row r="6" spans="1:10" ht="15">
      <c r="A6" s="4" t="s">
        <v>5</v>
      </c>
      <c r="B6" s="12">
        <f>5068103</f>
        <v>5068103</v>
      </c>
      <c r="C6" s="12">
        <v>757000</v>
      </c>
      <c r="D6" s="5">
        <f aca="true" t="shared" si="0" ref="D6:D14">SUM(B6:C6)</f>
        <v>5825103</v>
      </c>
      <c r="E6" s="12">
        <f>14+11152+2294+1253709+46732+591+6780</f>
        <v>1321272</v>
      </c>
      <c r="F6" s="12">
        <f>4000+181409</f>
        <v>185409</v>
      </c>
      <c r="G6" s="5">
        <f aca="true" t="shared" si="1" ref="G6:G14">SUM(E6:F6)</f>
        <v>1506681</v>
      </c>
      <c r="H6" s="6">
        <f aca="true" t="shared" si="2" ref="H6:H14">+B6-E6</f>
        <v>3746831</v>
      </c>
      <c r="I6" s="6">
        <f aca="true" t="shared" si="3" ref="I6:I14">+C6-F6</f>
        <v>571591</v>
      </c>
      <c r="J6" s="6">
        <f aca="true" t="shared" si="4" ref="J6:J14">+D6-G6</f>
        <v>4318422</v>
      </c>
    </row>
    <row r="7" spans="1:10" ht="14.25" customHeight="1">
      <c r="A7" s="4" t="s">
        <v>6</v>
      </c>
      <c r="B7" s="12">
        <v>504395</v>
      </c>
      <c r="C7" s="12">
        <v>80000</v>
      </c>
      <c r="D7" s="5">
        <f t="shared" si="0"/>
        <v>584395</v>
      </c>
      <c r="E7" s="12">
        <f>70812+1125+2207+66+3</f>
        <v>74213</v>
      </c>
      <c r="F7" s="12">
        <f>730+1140</f>
        <v>1870</v>
      </c>
      <c r="G7" s="5">
        <f t="shared" si="1"/>
        <v>76083</v>
      </c>
      <c r="H7" s="6">
        <f t="shared" si="2"/>
        <v>430182</v>
      </c>
      <c r="I7" s="6">
        <f t="shared" si="3"/>
        <v>78130</v>
      </c>
      <c r="J7" s="6">
        <f t="shared" si="4"/>
        <v>508312</v>
      </c>
    </row>
    <row r="8" spans="1:10" ht="15">
      <c r="A8" s="4" t="s">
        <v>7</v>
      </c>
      <c r="B8" s="12">
        <v>118875</v>
      </c>
      <c r="C8" s="12">
        <v>210000</v>
      </c>
      <c r="D8" s="5">
        <f t="shared" si="0"/>
        <v>328875</v>
      </c>
      <c r="E8" s="12">
        <v>20051</v>
      </c>
      <c r="F8" s="13">
        <v>0</v>
      </c>
      <c r="G8" s="5">
        <f t="shared" si="1"/>
        <v>20051</v>
      </c>
      <c r="H8" s="6">
        <f t="shared" si="2"/>
        <v>98824</v>
      </c>
      <c r="I8" s="6">
        <f t="shared" si="3"/>
        <v>210000</v>
      </c>
      <c r="J8" s="6">
        <f t="shared" si="4"/>
        <v>308824</v>
      </c>
    </row>
    <row r="9" spans="1:10" ht="15">
      <c r="A9" s="4" t="s">
        <v>8</v>
      </c>
      <c r="B9" s="12">
        <v>18467</v>
      </c>
      <c r="C9" s="13">
        <v>0</v>
      </c>
      <c r="D9" s="5">
        <f t="shared" si="0"/>
        <v>18467</v>
      </c>
      <c r="E9" s="13">
        <v>3942</v>
      </c>
      <c r="F9" s="13">
        <v>0</v>
      </c>
      <c r="G9" s="5">
        <f t="shared" si="1"/>
        <v>3942</v>
      </c>
      <c r="H9" s="6">
        <f t="shared" si="2"/>
        <v>14525</v>
      </c>
      <c r="I9" s="6">
        <f t="shared" si="3"/>
        <v>0</v>
      </c>
      <c r="J9" s="6">
        <f t="shared" si="4"/>
        <v>14525</v>
      </c>
    </row>
    <row r="10" spans="1:10" ht="15">
      <c r="A10" s="4" t="s">
        <v>9</v>
      </c>
      <c r="B10" s="12">
        <v>50000</v>
      </c>
      <c r="C10" s="13">
        <v>0</v>
      </c>
      <c r="D10" s="5">
        <f t="shared" si="0"/>
        <v>50000</v>
      </c>
      <c r="E10" s="13">
        <v>0</v>
      </c>
      <c r="F10" s="13">
        <v>0</v>
      </c>
      <c r="G10" s="5">
        <f t="shared" si="1"/>
        <v>0</v>
      </c>
      <c r="H10" s="6">
        <f t="shared" si="2"/>
        <v>50000</v>
      </c>
      <c r="I10" s="6">
        <f t="shared" si="3"/>
        <v>0</v>
      </c>
      <c r="J10" s="6">
        <f t="shared" si="4"/>
        <v>50000</v>
      </c>
    </row>
    <row r="11" spans="1:10" ht="14.25">
      <c r="A11" s="1" t="s">
        <v>10</v>
      </c>
      <c r="B11" s="2">
        <f>SUM(B12:B13)</f>
        <v>648708</v>
      </c>
      <c r="C11" s="7">
        <f>SUM(C12:C13)</f>
        <v>0</v>
      </c>
      <c r="D11" s="2">
        <f t="shared" si="0"/>
        <v>648708</v>
      </c>
      <c r="E11" s="2">
        <f>SUM(E12:E13)</f>
        <v>165909</v>
      </c>
      <c r="F11" s="2">
        <f>SUM(F12:F13)</f>
        <v>0</v>
      </c>
      <c r="G11" s="2">
        <f t="shared" si="1"/>
        <v>165909</v>
      </c>
      <c r="H11" s="3">
        <f t="shared" si="2"/>
        <v>482799</v>
      </c>
      <c r="I11" s="3">
        <f t="shared" si="3"/>
        <v>0</v>
      </c>
      <c r="J11" s="3">
        <f t="shared" si="4"/>
        <v>482799</v>
      </c>
    </row>
    <row r="12" spans="1:10" ht="15">
      <c r="A12" s="4" t="s">
        <v>11</v>
      </c>
      <c r="B12" s="12">
        <v>100000</v>
      </c>
      <c r="C12" s="13">
        <v>0</v>
      </c>
      <c r="D12" s="5">
        <f t="shared" si="0"/>
        <v>100000</v>
      </c>
      <c r="E12" s="12">
        <v>15713</v>
      </c>
      <c r="F12" s="13">
        <v>0</v>
      </c>
      <c r="G12" s="5">
        <f t="shared" si="1"/>
        <v>15713</v>
      </c>
      <c r="H12" s="6">
        <f t="shared" si="2"/>
        <v>84287</v>
      </c>
      <c r="I12" s="6">
        <f t="shared" si="3"/>
        <v>0</v>
      </c>
      <c r="J12" s="6">
        <f t="shared" si="4"/>
        <v>84287</v>
      </c>
    </row>
    <row r="13" spans="1:10" ht="15">
      <c r="A13" s="4" t="s">
        <v>12</v>
      </c>
      <c r="B13" s="12">
        <v>548708</v>
      </c>
      <c r="C13" s="13">
        <v>0</v>
      </c>
      <c r="D13" s="5">
        <f t="shared" si="0"/>
        <v>548708</v>
      </c>
      <c r="E13" s="12">
        <f>2883+101+23+27879+119310</f>
        <v>150196</v>
      </c>
      <c r="F13" s="13">
        <v>0</v>
      </c>
      <c r="G13" s="5">
        <f t="shared" si="1"/>
        <v>150196</v>
      </c>
      <c r="H13" s="6">
        <f t="shared" si="2"/>
        <v>398512</v>
      </c>
      <c r="I13" s="6">
        <f t="shared" si="3"/>
        <v>0</v>
      </c>
      <c r="J13" s="6">
        <f t="shared" si="4"/>
        <v>398512</v>
      </c>
    </row>
    <row r="14" spans="1:10" ht="14.25">
      <c r="A14" s="8" t="s">
        <v>20</v>
      </c>
      <c r="B14" s="2">
        <f>+B5+B11</f>
        <v>6408548</v>
      </c>
      <c r="C14" s="2">
        <f>+C5+C11</f>
        <v>1047000</v>
      </c>
      <c r="D14" s="2">
        <f t="shared" si="0"/>
        <v>7455548</v>
      </c>
      <c r="E14" s="2">
        <f>+E5+E11</f>
        <v>1585387</v>
      </c>
      <c r="F14" s="2">
        <f>+F5+F11</f>
        <v>187279</v>
      </c>
      <c r="G14" s="2">
        <f t="shared" si="1"/>
        <v>1772666</v>
      </c>
      <c r="H14" s="3">
        <f t="shared" si="2"/>
        <v>4823161</v>
      </c>
      <c r="I14" s="3">
        <f t="shared" si="3"/>
        <v>859721</v>
      </c>
      <c r="J14" s="3">
        <f t="shared" si="4"/>
        <v>5682882</v>
      </c>
    </row>
    <row r="15" spans="1:10" ht="14.25">
      <c r="A15" s="14"/>
      <c r="B15" s="16"/>
      <c r="C15" s="16"/>
      <c r="D15" s="16"/>
      <c r="E15" s="16"/>
      <c r="F15" s="16"/>
      <c r="G15" s="16"/>
      <c r="H15" s="15"/>
      <c r="I15" s="15"/>
      <c r="J15" s="15"/>
    </row>
    <row r="16" ht="14.25">
      <c r="A16" s="17" t="s">
        <v>33</v>
      </c>
    </row>
    <row r="18" spans="1:11" s="24" customFormat="1" ht="81" customHeight="1">
      <c r="A18" s="47" t="s">
        <v>0</v>
      </c>
      <c r="B18" s="49" t="s">
        <v>22</v>
      </c>
      <c r="C18" s="50"/>
      <c r="D18" s="51"/>
      <c r="E18" s="49" t="s">
        <v>23</v>
      </c>
      <c r="F18" s="50"/>
      <c r="G18" s="51"/>
      <c r="H18" s="47" t="s">
        <v>21</v>
      </c>
      <c r="I18" s="49" t="s">
        <v>25</v>
      </c>
      <c r="J18" s="53"/>
      <c r="K18" s="54"/>
    </row>
    <row r="19" spans="1:11" s="19" customFormat="1" ht="30">
      <c r="A19" s="48"/>
      <c r="B19" s="11" t="s">
        <v>1</v>
      </c>
      <c r="C19" s="11" t="s">
        <v>2</v>
      </c>
      <c r="D19" s="11" t="s">
        <v>3</v>
      </c>
      <c r="E19" s="11" t="s">
        <v>1</v>
      </c>
      <c r="F19" s="11" t="s">
        <v>2</v>
      </c>
      <c r="G19" s="11" t="s">
        <v>3</v>
      </c>
      <c r="H19" s="48"/>
      <c r="I19" s="11" t="s">
        <v>1</v>
      </c>
      <c r="J19" s="11" t="s">
        <v>2</v>
      </c>
      <c r="K19" s="11" t="s">
        <v>3</v>
      </c>
    </row>
    <row r="20" spans="1:11" ht="14.25">
      <c r="A20" s="1" t="s">
        <v>4</v>
      </c>
      <c r="B20" s="3">
        <f>+H5</f>
        <v>4340362</v>
      </c>
      <c r="C20" s="3">
        <f>+I5</f>
        <v>859721</v>
      </c>
      <c r="D20" s="3">
        <f>+J5</f>
        <v>5200083</v>
      </c>
      <c r="E20" s="2">
        <f>SUM(E21:E25)</f>
        <v>24833</v>
      </c>
      <c r="F20" s="2">
        <f>SUM(F21:F25)</f>
        <v>450</v>
      </c>
      <c r="G20" s="2">
        <f>SUM(E20:F20)</f>
        <v>25283</v>
      </c>
      <c r="H20" s="2">
        <f>SUM(H21:H25)</f>
        <v>45111</v>
      </c>
      <c r="I20" s="2">
        <f>SUM(I21:I25)</f>
        <v>4395640</v>
      </c>
      <c r="J20" s="2">
        <f>SUM(J21:J25)</f>
        <v>824271</v>
      </c>
      <c r="K20" s="2">
        <f>SUM(K21:K25)</f>
        <v>5219911</v>
      </c>
    </row>
    <row r="21" spans="1:11" ht="15">
      <c r="A21" s="4" t="s">
        <v>5</v>
      </c>
      <c r="B21" s="6">
        <f aca="true" t="shared" si="5" ref="B21:B29">+H6</f>
        <v>3746831</v>
      </c>
      <c r="C21" s="6">
        <f aca="true" t="shared" si="6" ref="C21:C29">+I6</f>
        <v>571591</v>
      </c>
      <c r="D21" s="6">
        <f aca="true" t="shared" si="7" ref="D21:D29">+J6</f>
        <v>4318422</v>
      </c>
      <c r="E21" s="12">
        <f>2000+149</f>
        <v>2149</v>
      </c>
      <c r="F21" s="12"/>
      <c r="G21" s="5">
        <f aca="true" t="shared" si="8" ref="G21:G29">SUM(E21:F21)</f>
        <v>2149</v>
      </c>
      <c r="H21" s="25">
        <v>45111</v>
      </c>
      <c r="I21" s="6">
        <f>+B21-E21+H21+35000</f>
        <v>3824793</v>
      </c>
      <c r="J21" s="6">
        <f>+C21-F21-35000</f>
        <v>536591</v>
      </c>
      <c r="K21" s="6">
        <f>SUM(I21:J21)</f>
        <v>4361384</v>
      </c>
    </row>
    <row r="22" spans="1:11" ht="15">
      <c r="A22" s="4" t="s">
        <v>6</v>
      </c>
      <c r="B22" s="6">
        <f t="shared" si="5"/>
        <v>430182</v>
      </c>
      <c r="C22" s="6">
        <f t="shared" si="6"/>
        <v>78130</v>
      </c>
      <c r="D22" s="6">
        <f t="shared" si="7"/>
        <v>508312</v>
      </c>
      <c r="E22" s="12">
        <f>173+36+200+640+125+40+6770-1125</f>
        <v>6859</v>
      </c>
      <c r="F22" s="12">
        <v>450</v>
      </c>
      <c r="G22" s="5">
        <f t="shared" si="8"/>
        <v>7309</v>
      </c>
      <c r="H22" s="5"/>
      <c r="I22" s="6">
        <f>+B22-E22+H22</f>
        <v>423323</v>
      </c>
      <c r="J22" s="6">
        <f aca="true" t="shared" si="9" ref="J22:J28">+C22-F22</f>
        <v>77680</v>
      </c>
      <c r="K22" s="6">
        <f>SUM(I22:J22)</f>
        <v>501003</v>
      </c>
    </row>
    <row r="23" spans="1:11" ht="15">
      <c r="A23" s="4" t="s">
        <v>7</v>
      </c>
      <c r="B23" s="6">
        <f t="shared" si="5"/>
        <v>98824</v>
      </c>
      <c r="C23" s="6">
        <f t="shared" si="6"/>
        <v>210000</v>
      </c>
      <c r="D23" s="6">
        <f t="shared" si="7"/>
        <v>308824</v>
      </c>
      <c r="E23" s="12"/>
      <c r="F23" s="13"/>
      <c r="G23" s="5">
        <f t="shared" si="8"/>
        <v>0</v>
      </c>
      <c r="H23" s="5"/>
      <c r="I23" s="6">
        <f>+B23-E23+H23</f>
        <v>98824</v>
      </c>
      <c r="J23" s="6">
        <f t="shared" si="9"/>
        <v>210000</v>
      </c>
      <c r="K23" s="6">
        <f>SUM(I23:J23)</f>
        <v>308824</v>
      </c>
    </row>
    <row r="24" spans="1:11" ht="15">
      <c r="A24" s="4" t="s">
        <v>8</v>
      </c>
      <c r="B24" s="6">
        <f t="shared" si="5"/>
        <v>14525</v>
      </c>
      <c r="C24" s="6">
        <f t="shared" si="6"/>
        <v>0</v>
      </c>
      <c r="D24" s="6">
        <f t="shared" si="7"/>
        <v>14525</v>
      </c>
      <c r="E24" s="12">
        <v>14525</v>
      </c>
      <c r="F24" s="13"/>
      <c r="G24" s="5">
        <f t="shared" si="8"/>
        <v>14525</v>
      </c>
      <c r="H24" s="5"/>
      <c r="I24" s="6">
        <f>+B24-E24+H24</f>
        <v>0</v>
      </c>
      <c r="J24" s="6">
        <f t="shared" si="9"/>
        <v>0</v>
      </c>
      <c r="K24" s="6">
        <f>SUM(I24:J24)</f>
        <v>0</v>
      </c>
    </row>
    <row r="25" spans="1:11" ht="15">
      <c r="A25" s="4" t="s">
        <v>9</v>
      </c>
      <c r="B25" s="6">
        <f t="shared" si="5"/>
        <v>50000</v>
      </c>
      <c r="C25" s="6">
        <f t="shared" si="6"/>
        <v>0</v>
      </c>
      <c r="D25" s="6">
        <f t="shared" si="7"/>
        <v>50000</v>
      </c>
      <c r="E25" s="13">
        <v>1300</v>
      </c>
      <c r="F25" s="13"/>
      <c r="G25" s="5">
        <f t="shared" si="8"/>
        <v>1300</v>
      </c>
      <c r="H25" s="5"/>
      <c r="I25" s="6">
        <f>+B25-E25+H25</f>
        <v>48700</v>
      </c>
      <c r="J25" s="6">
        <f t="shared" si="9"/>
        <v>0</v>
      </c>
      <c r="K25" s="6">
        <f>+D25-G25</f>
        <v>48700</v>
      </c>
    </row>
    <row r="26" spans="1:11" ht="14.25">
      <c r="A26" s="1" t="s">
        <v>10</v>
      </c>
      <c r="B26" s="3">
        <f t="shared" si="5"/>
        <v>482799</v>
      </c>
      <c r="C26" s="3">
        <f t="shared" si="6"/>
        <v>0</v>
      </c>
      <c r="D26" s="3">
        <f t="shared" si="7"/>
        <v>482799</v>
      </c>
      <c r="E26" s="2">
        <f>SUM(E27:E28)</f>
        <v>0</v>
      </c>
      <c r="F26" s="2">
        <f>SUM(F27:F28)</f>
        <v>0</v>
      </c>
      <c r="G26" s="2">
        <f t="shared" si="8"/>
        <v>0</v>
      </c>
      <c r="H26" s="2">
        <f>SUM(H27:H28)</f>
        <v>-82232</v>
      </c>
      <c r="I26" s="2">
        <f>SUM(I27:I28)</f>
        <v>400567</v>
      </c>
      <c r="J26" s="2">
        <f>SUM(J27:J28)</f>
        <v>0</v>
      </c>
      <c r="K26" s="3">
        <f>SUM(K27:K28)</f>
        <v>400567</v>
      </c>
    </row>
    <row r="27" spans="1:11" ht="15">
      <c r="A27" s="4" t="s">
        <v>11</v>
      </c>
      <c r="B27" s="6">
        <f t="shared" si="5"/>
        <v>84287</v>
      </c>
      <c r="C27" s="6">
        <f t="shared" si="6"/>
        <v>0</v>
      </c>
      <c r="D27" s="6">
        <f t="shared" si="7"/>
        <v>84287</v>
      </c>
      <c r="E27" s="12"/>
      <c r="F27" s="13"/>
      <c r="G27" s="5">
        <f t="shared" si="8"/>
        <v>0</v>
      </c>
      <c r="H27" s="5"/>
      <c r="I27" s="6">
        <f>+B27-E27+H27</f>
        <v>84287</v>
      </c>
      <c r="J27" s="6">
        <f t="shared" si="9"/>
        <v>0</v>
      </c>
      <c r="K27" s="6">
        <f>SUM(I27:J27)</f>
        <v>84287</v>
      </c>
    </row>
    <row r="28" spans="1:11" ht="15">
      <c r="A28" s="4" t="s">
        <v>12</v>
      </c>
      <c r="B28" s="6">
        <f t="shared" si="5"/>
        <v>398512</v>
      </c>
      <c r="C28" s="6">
        <f t="shared" si="6"/>
        <v>0</v>
      </c>
      <c r="D28" s="6">
        <f t="shared" si="7"/>
        <v>398512</v>
      </c>
      <c r="E28" s="12"/>
      <c r="F28" s="13"/>
      <c r="G28" s="5">
        <f t="shared" si="8"/>
        <v>0</v>
      </c>
      <c r="H28" s="5">
        <v>-82232</v>
      </c>
      <c r="I28" s="6">
        <f>+B28-E28+H28</f>
        <v>316280</v>
      </c>
      <c r="J28" s="6">
        <f t="shared" si="9"/>
        <v>0</v>
      </c>
      <c r="K28" s="6">
        <f>SUM(I28:J28)</f>
        <v>316280</v>
      </c>
    </row>
    <row r="29" spans="1:11" ht="14.25">
      <c r="A29" s="8" t="s">
        <v>20</v>
      </c>
      <c r="B29" s="3">
        <f t="shared" si="5"/>
        <v>4823161</v>
      </c>
      <c r="C29" s="3">
        <f t="shared" si="6"/>
        <v>859721</v>
      </c>
      <c r="D29" s="3">
        <f t="shared" si="7"/>
        <v>5682882</v>
      </c>
      <c r="E29" s="2">
        <f>+E20+E26</f>
        <v>24833</v>
      </c>
      <c r="F29" s="2">
        <f>+F20+F26</f>
        <v>450</v>
      </c>
      <c r="G29" s="2">
        <f t="shared" si="8"/>
        <v>25283</v>
      </c>
      <c r="H29" s="2">
        <f>+H20+H26</f>
        <v>-37121</v>
      </c>
      <c r="I29" s="2">
        <f>+I20+I26</f>
        <v>4796207</v>
      </c>
      <c r="J29" s="2">
        <f>+J20+J26</f>
        <v>824271</v>
      </c>
      <c r="K29" s="2">
        <f>+K20+K26</f>
        <v>5620478</v>
      </c>
    </row>
    <row r="30" spans="1:10" ht="14.25">
      <c r="A30" s="14"/>
      <c r="B30" s="15"/>
      <c r="C30" s="15"/>
      <c r="D30" s="15"/>
      <c r="E30" s="16"/>
      <c r="F30" s="16"/>
      <c r="G30" s="16"/>
      <c r="H30" s="15"/>
      <c r="I30" s="15"/>
      <c r="J30" s="15"/>
    </row>
    <row r="31" ht="14.25">
      <c r="A31" s="17" t="s">
        <v>30</v>
      </c>
    </row>
    <row r="33" spans="1:11" s="19" customFormat="1" ht="75" customHeight="1">
      <c r="A33" s="47" t="s">
        <v>0</v>
      </c>
      <c r="B33" s="49" t="s">
        <v>25</v>
      </c>
      <c r="C33" s="53"/>
      <c r="D33" s="54"/>
      <c r="E33" s="49" t="s">
        <v>13</v>
      </c>
      <c r="F33" s="50"/>
      <c r="G33" s="51"/>
      <c r="H33" s="49" t="s">
        <v>29</v>
      </c>
      <c r="I33" s="50"/>
      <c r="J33" s="51"/>
      <c r="K33" s="32"/>
    </row>
    <row r="34" spans="1:10" s="19" customFormat="1" ht="30">
      <c r="A34" s="48"/>
      <c r="B34" s="11" t="s">
        <v>1</v>
      </c>
      <c r="C34" s="11" t="s">
        <v>2</v>
      </c>
      <c r="D34" s="11" t="s">
        <v>3</v>
      </c>
      <c r="E34" s="11" t="s">
        <v>1</v>
      </c>
      <c r="F34" s="11" t="s">
        <v>2</v>
      </c>
      <c r="G34" s="11" t="s">
        <v>3</v>
      </c>
      <c r="H34" s="11" t="s">
        <v>1</v>
      </c>
      <c r="I34" s="11" t="s">
        <v>2</v>
      </c>
      <c r="J34" s="11" t="s">
        <v>3</v>
      </c>
    </row>
    <row r="35" spans="1:10" ht="14.25">
      <c r="A35" s="1" t="s">
        <v>4</v>
      </c>
      <c r="B35" s="3">
        <f>+I20</f>
        <v>4395640</v>
      </c>
      <c r="C35" s="3">
        <f>+J20</f>
        <v>824271</v>
      </c>
      <c r="D35" s="3">
        <f>+K20</f>
        <v>5219911</v>
      </c>
      <c r="E35" s="2">
        <f>SUM(E36:E40)</f>
        <v>1433651</v>
      </c>
      <c r="F35" s="2">
        <f>SUM(F36:F40)</f>
        <v>382297</v>
      </c>
      <c r="G35" s="2">
        <f>SUM(E35:F35)</f>
        <v>1815948</v>
      </c>
      <c r="H35" s="3">
        <f>+B35-E35</f>
        <v>2961989</v>
      </c>
      <c r="I35" s="3">
        <f>+C35-F35</f>
        <v>441974</v>
      </c>
      <c r="J35" s="3">
        <f>+D35-G35</f>
        <v>3403963</v>
      </c>
    </row>
    <row r="36" spans="1:10" ht="15">
      <c r="A36" s="4" t="s">
        <v>5</v>
      </c>
      <c r="B36" s="6">
        <f aca="true" t="shared" si="10" ref="B36:B44">+I21</f>
        <v>3824793</v>
      </c>
      <c r="C36" s="6">
        <f aca="true" t="shared" si="11" ref="C36:C44">+J21</f>
        <v>536591</v>
      </c>
      <c r="D36" s="6">
        <f aca="true" t="shared" si="12" ref="D36:D44">+K21</f>
        <v>4361384</v>
      </c>
      <c r="E36" s="12">
        <v>1267026</v>
      </c>
      <c r="F36" s="12">
        <v>367297</v>
      </c>
      <c r="G36" s="5">
        <f aca="true" t="shared" si="13" ref="G36:G44">SUM(E36:F36)</f>
        <v>1634323</v>
      </c>
      <c r="H36" s="6">
        <f aca="true" t="shared" si="14" ref="H36:H44">+B36-E36</f>
        <v>2557767</v>
      </c>
      <c r="I36" s="6">
        <f aca="true" t="shared" si="15" ref="I36:I44">+C36-F36</f>
        <v>169294</v>
      </c>
      <c r="J36" s="6">
        <f aca="true" t="shared" si="16" ref="J36:J44">+D36-G36</f>
        <v>2727061</v>
      </c>
    </row>
    <row r="37" spans="1:10" ht="15">
      <c r="A37" s="4" t="s">
        <v>6</v>
      </c>
      <c r="B37" s="6">
        <f t="shared" si="10"/>
        <v>423323</v>
      </c>
      <c r="C37" s="6">
        <f t="shared" si="11"/>
        <v>77680</v>
      </c>
      <c r="D37" s="6">
        <f t="shared" si="12"/>
        <v>501003</v>
      </c>
      <c r="E37" s="12">
        <f>83406+22500+10000+5000+3500</f>
        <v>124406</v>
      </c>
      <c r="F37" s="12">
        <v>15000</v>
      </c>
      <c r="G37" s="5">
        <f>SUM(E37:F37)</f>
        <v>139406</v>
      </c>
      <c r="H37" s="6">
        <f t="shared" si="14"/>
        <v>298917</v>
      </c>
      <c r="I37" s="6">
        <f t="shared" si="15"/>
        <v>62680</v>
      </c>
      <c r="J37" s="6">
        <f t="shared" si="16"/>
        <v>361597</v>
      </c>
    </row>
    <row r="38" spans="1:10" ht="15">
      <c r="A38" s="4" t="s">
        <v>7</v>
      </c>
      <c r="B38" s="6">
        <f t="shared" si="10"/>
        <v>98824</v>
      </c>
      <c r="C38" s="6">
        <f t="shared" si="11"/>
        <v>210000</v>
      </c>
      <c r="D38" s="6">
        <f t="shared" si="12"/>
        <v>308824</v>
      </c>
      <c r="E38" s="20">
        <v>29719</v>
      </c>
      <c r="F38" s="13">
        <v>0</v>
      </c>
      <c r="G38" s="5">
        <f t="shared" si="13"/>
        <v>29719</v>
      </c>
      <c r="H38" s="6">
        <f t="shared" si="14"/>
        <v>69105</v>
      </c>
      <c r="I38" s="6">
        <f t="shared" si="15"/>
        <v>210000</v>
      </c>
      <c r="J38" s="6">
        <f t="shared" si="16"/>
        <v>279105</v>
      </c>
    </row>
    <row r="39" spans="1:10" ht="15">
      <c r="A39" s="4" t="s">
        <v>8</v>
      </c>
      <c r="B39" s="6">
        <f t="shared" si="10"/>
        <v>0</v>
      </c>
      <c r="C39" s="6">
        <f t="shared" si="11"/>
        <v>0</v>
      </c>
      <c r="D39" s="6">
        <f t="shared" si="12"/>
        <v>0</v>
      </c>
      <c r="E39" s="13">
        <v>0</v>
      </c>
      <c r="F39" s="13">
        <v>0</v>
      </c>
      <c r="G39" s="5">
        <f t="shared" si="13"/>
        <v>0</v>
      </c>
      <c r="H39" s="6">
        <f t="shared" si="14"/>
        <v>0</v>
      </c>
      <c r="I39" s="6">
        <f t="shared" si="15"/>
        <v>0</v>
      </c>
      <c r="J39" s="6">
        <f t="shared" si="16"/>
        <v>0</v>
      </c>
    </row>
    <row r="40" spans="1:10" ht="15">
      <c r="A40" s="4" t="s">
        <v>9</v>
      </c>
      <c r="B40" s="6">
        <f t="shared" si="10"/>
        <v>48700</v>
      </c>
      <c r="C40" s="6">
        <f t="shared" si="11"/>
        <v>0</v>
      </c>
      <c r="D40" s="6">
        <f t="shared" si="12"/>
        <v>48700</v>
      </c>
      <c r="E40" s="13">
        <v>12500</v>
      </c>
      <c r="F40" s="13">
        <v>0</v>
      </c>
      <c r="G40" s="5">
        <f t="shared" si="13"/>
        <v>12500</v>
      </c>
      <c r="H40" s="6">
        <f t="shared" si="14"/>
        <v>36200</v>
      </c>
      <c r="I40" s="6">
        <f t="shared" si="15"/>
        <v>0</v>
      </c>
      <c r="J40" s="6">
        <f t="shared" si="16"/>
        <v>36200</v>
      </c>
    </row>
    <row r="41" spans="1:10" ht="14.25">
      <c r="A41" s="1" t="s">
        <v>10</v>
      </c>
      <c r="B41" s="3">
        <f t="shared" si="10"/>
        <v>400567</v>
      </c>
      <c r="C41" s="3">
        <f t="shared" si="11"/>
        <v>0</v>
      </c>
      <c r="D41" s="3">
        <f t="shared" si="12"/>
        <v>400567</v>
      </c>
      <c r="E41" s="2">
        <f>SUM(E42:E43)</f>
        <v>162177</v>
      </c>
      <c r="F41" s="2">
        <f>SUM(F42:F43)</f>
        <v>0</v>
      </c>
      <c r="G41" s="2">
        <f t="shared" si="13"/>
        <v>162177</v>
      </c>
      <c r="H41" s="3">
        <f t="shared" si="14"/>
        <v>238390</v>
      </c>
      <c r="I41" s="3">
        <f t="shared" si="15"/>
        <v>0</v>
      </c>
      <c r="J41" s="3">
        <f t="shared" si="16"/>
        <v>238390</v>
      </c>
    </row>
    <row r="42" spans="1:10" ht="15">
      <c r="A42" s="4" t="s">
        <v>11</v>
      </c>
      <c r="B42" s="6">
        <f t="shared" si="10"/>
        <v>84287</v>
      </c>
      <c r="C42" s="6">
        <f t="shared" si="11"/>
        <v>0</v>
      </c>
      <c r="D42" s="6">
        <f t="shared" si="12"/>
        <v>84287</v>
      </c>
      <c r="E42" s="12">
        <v>25000</v>
      </c>
      <c r="F42" s="13"/>
      <c r="G42" s="5">
        <f t="shared" si="13"/>
        <v>25000</v>
      </c>
      <c r="H42" s="6">
        <f t="shared" si="14"/>
        <v>59287</v>
      </c>
      <c r="I42" s="6">
        <f t="shared" si="15"/>
        <v>0</v>
      </c>
      <c r="J42" s="6">
        <f t="shared" si="16"/>
        <v>59287</v>
      </c>
    </row>
    <row r="43" spans="1:10" ht="15">
      <c r="A43" s="4" t="s">
        <v>12</v>
      </c>
      <c r="B43" s="6">
        <f t="shared" si="10"/>
        <v>316280</v>
      </c>
      <c r="C43" s="6">
        <f t="shared" si="11"/>
        <v>0</v>
      </c>
      <c r="D43" s="6">
        <f t="shared" si="12"/>
        <v>316280</v>
      </c>
      <c r="E43" s="12">
        <v>137177</v>
      </c>
      <c r="F43" s="13"/>
      <c r="G43" s="5">
        <f t="shared" si="13"/>
        <v>137177</v>
      </c>
      <c r="H43" s="6">
        <f t="shared" si="14"/>
        <v>179103</v>
      </c>
      <c r="I43" s="6">
        <f t="shared" si="15"/>
        <v>0</v>
      </c>
      <c r="J43" s="6">
        <f t="shared" si="16"/>
        <v>179103</v>
      </c>
    </row>
    <row r="44" spans="1:10" ht="14.25">
      <c r="A44" s="8" t="s">
        <v>20</v>
      </c>
      <c r="B44" s="3">
        <f t="shared" si="10"/>
        <v>4796207</v>
      </c>
      <c r="C44" s="3">
        <f t="shared" si="11"/>
        <v>824271</v>
      </c>
      <c r="D44" s="3">
        <f t="shared" si="12"/>
        <v>5620478</v>
      </c>
      <c r="E44" s="2">
        <f>+E35+E41</f>
        <v>1595828</v>
      </c>
      <c r="F44" s="2">
        <f>+F35+F41</f>
        <v>382297</v>
      </c>
      <c r="G44" s="2">
        <f t="shared" si="13"/>
        <v>1978125</v>
      </c>
      <c r="H44" s="3">
        <f t="shared" si="14"/>
        <v>3200379</v>
      </c>
      <c r="I44" s="3">
        <f t="shared" si="15"/>
        <v>441974</v>
      </c>
      <c r="J44" s="3">
        <f t="shared" si="16"/>
        <v>3642353</v>
      </c>
    </row>
    <row r="45" spans="1:10" ht="14.25">
      <c r="A45" s="31"/>
      <c r="B45" s="31"/>
      <c r="C45" s="31"/>
      <c r="D45" s="31"/>
      <c r="E45" s="31"/>
      <c r="F45" s="31"/>
      <c r="G45" s="31"/>
      <c r="H45" s="31"/>
      <c r="I45" s="31"/>
      <c r="J45" s="31"/>
    </row>
    <row r="46" spans="1:15" s="30" customFormat="1" ht="14.25" customHeight="1">
      <c r="A46" s="28" t="s">
        <v>24</v>
      </c>
      <c r="B46" s="29">
        <v>600</v>
      </c>
      <c r="C46" s="31">
        <v>0</v>
      </c>
      <c r="D46" s="29">
        <f>B46+C46</f>
        <v>600</v>
      </c>
      <c r="E46" s="31">
        <v>0</v>
      </c>
      <c r="F46" s="31">
        <v>0</v>
      </c>
      <c r="G46" s="31">
        <v>0</v>
      </c>
      <c r="H46" s="29">
        <v>600</v>
      </c>
      <c r="I46" s="31">
        <v>0</v>
      </c>
      <c r="J46" s="29">
        <v>600</v>
      </c>
      <c r="K46" s="27"/>
      <c r="L46" s="27"/>
      <c r="M46" s="27"/>
      <c r="N46" s="27"/>
      <c r="O46" s="27"/>
    </row>
    <row r="48" spans="1:10" s="33" customFormat="1" ht="28.5" customHeight="1">
      <c r="A48" s="52" t="s">
        <v>31</v>
      </c>
      <c r="B48" s="52"/>
      <c r="C48" s="52"/>
      <c r="D48" s="52"/>
      <c r="E48" s="52"/>
      <c r="F48" s="52"/>
      <c r="G48" s="52"/>
      <c r="H48" s="52"/>
      <c r="I48" s="52"/>
      <c r="J48" s="52"/>
    </row>
    <row r="49" ht="14.25">
      <c r="A49" s="17"/>
    </row>
    <row r="50" spans="1:10" s="19" customFormat="1" ht="28.5" customHeight="1">
      <c r="A50" s="47" t="s">
        <v>0</v>
      </c>
      <c r="B50" s="49" t="s">
        <v>27</v>
      </c>
      <c r="C50" s="50"/>
      <c r="D50" s="51"/>
      <c r="E50" s="49" t="s">
        <v>14</v>
      </c>
      <c r="F50" s="50"/>
      <c r="G50" s="51"/>
      <c r="H50" s="49" t="s">
        <v>19</v>
      </c>
      <c r="I50" s="50"/>
      <c r="J50" s="51"/>
    </row>
    <row r="51" spans="1:10" s="19" customFormat="1" ht="30">
      <c r="A51" s="48"/>
      <c r="B51" s="11" t="s">
        <v>1</v>
      </c>
      <c r="C51" s="11" t="s">
        <v>2</v>
      </c>
      <c r="D51" s="11" t="s">
        <v>3</v>
      </c>
      <c r="E51" s="11" t="s">
        <v>1</v>
      </c>
      <c r="F51" s="11" t="s">
        <v>2</v>
      </c>
      <c r="G51" s="11" t="s">
        <v>3</v>
      </c>
      <c r="H51" s="11" t="s">
        <v>1</v>
      </c>
      <c r="I51" s="11" t="s">
        <v>2</v>
      </c>
      <c r="J51" s="11" t="s">
        <v>3</v>
      </c>
    </row>
    <row r="52" spans="1:10" ht="71.25">
      <c r="A52" s="1" t="s">
        <v>15</v>
      </c>
      <c r="B52" s="9">
        <f>+B53</f>
        <v>3824793</v>
      </c>
      <c r="C52" s="9">
        <f aca="true" t="shared" si="17" ref="C52:J52">+C53</f>
        <v>536591</v>
      </c>
      <c r="D52" s="9">
        <f t="shared" si="17"/>
        <v>4361384</v>
      </c>
      <c r="E52" s="9">
        <f t="shared" si="17"/>
        <v>1267026</v>
      </c>
      <c r="F52" s="9">
        <f t="shared" si="17"/>
        <v>367297</v>
      </c>
      <c r="G52" s="9">
        <f t="shared" si="17"/>
        <v>1634323</v>
      </c>
      <c r="H52" s="9">
        <f t="shared" si="17"/>
        <v>2557767</v>
      </c>
      <c r="I52" s="9">
        <f t="shared" si="17"/>
        <v>169294</v>
      </c>
      <c r="J52" s="9">
        <f t="shared" si="17"/>
        <v>2727061</v>
      </c>
    </row>
    <row r="53" spans="1:10" ht="15">
      <c r="A53" s="4" t="s">
        <v>5</v>
      </c>
      <c r="B53" s="10">
        <f>+B36</f>
        <v>3824793</v>
      </c>
      <c r="C53" s="10">
        <f>+C36</f>
        <v>536591</v>
      </c>
      <c r="D53" s="10">
        <f>+D36</f>
        <v>4361384</v>
      </c>
      <c r="E53" s="21">
        <f>+E36</f>
        <v>1267026</v>
      </c>
      <c r="F53" s="21">
        <f>+F36</f>
        <v>367297</v>
      </c>
      <c r="G53" s="10">
        <f>+E53+F53</f>
        <v>1634323</v>
      </c>
      <c r="H53" s="10">
        <f>+B53-E53</f>
        <v>2557767</v>
      </c>
      <c r="I53" s="10">
        <f>+C53-F53</f>
        <v>169294</v>
      </c>
      <c r="J53" s="10">
        <f>+D53-G53</f>
        <v>2727061</v>
      </c>
    </row>
    <row r="54" spans="1:10" ht="57">
      <c r="A54" s="1" t="s">
        <v>16</v>
      </c>
      <c r="B54" s="9">
        <f>+B55+B56</f>
        <v>423923</v>
      </c>
      <c r="C54" s="9">
        <f aca="true" t="shared" si="18" ref="C54:J54">+C55+C56</f>
        <v>77680</v>
      </c>
      <c r="D54" s="9">
        <f t="shared" si="18"/>
        <v>501603</v>
      </c>
      <c r="E54" s="9">
        <f t="shared" si="18"/>
        <v>124406</v>
      </c>
      <c r="F54" s="9">
        <f t="shared" si="18"/>
        <v>15000</v>
      </c>
      <c r="G54" s="9">
        <f t="shared" si="18"/>
        <v>139406</v>
      </c>
      <c r="H54" s="9">
        <f t="shared" si="18"/>
        <v>299517</v>
      </c>
      <c r="I54" s="9">
        <f t="shared" si="18"/>
        <v>62680</v>
      </c>
      <c r="J54" s="9">
        <f t="shared" si="18"/>
        <v>362197</v>
      </c>
    </row>
    <row r="55" spans="1:10" ht="15">
      <c r="A55" s="4" t="s">
        <v>6</v>
      </c>
      <c r="B55" s="10">
        <f>+B37</f>
        <v>423323</v>
      </c>
      <c r="C55" s="10">
        <f>+C37</f>
        <v>77680</v>
      </c>
      <c r="D55" s="10">
        <f>+D37</f>
        <v>501003</v>
      </c>
      <c r="E55" s="21">
        <f>+E37</f>
        <v>124406</v>
      </c>
      <c r="F55" s="21">
        <f>+F37</f>
        <v>15000</v>
      </c>
      <c r="G55" s="10">
        <f>+E55+F55</f>
        <v>139406</v>
      </c>
      <c r="H55" s="10">
        <f>+B55-E55</f>
        <v>298917</v>
      </c>
      <c r="I55" s="10">
        <f>+C55-F55</f>
        <v>62680</v>
      </c>
      <c r="J55" s="10">
        <f>+D55-G55</f>
        <v>361597</v>
      </c>
    </row>
    <row r="56" spans="1:10" ht="15">
      <c r="A56" s="4" t="s">
        <v>24</v>
      </c>
      <c r="B56" s="10">
        <v>600</v>
      </c>
      <c r="C56" s="10"/>
      <c r="D56" s="10">
        <f>B56</f>
        <v>600</v>
      </c>
      <c r="E56" s="21"/>
      <c r="F56" s="21"/>
      <c r="G56" s="10"/>
      <c r="H56" s="10">
        <f>+B56-E56</f>
        <v>600</v>
      </c>
      <c r="I56" s="10"/>
      <c r="J56" s="10">
        <f>+D56-G56</f>
        <v>600</v>
      </c>
    </row>
    <row r="57" spans="1:10" ht="28.5">
      <c r="A57" s="1" t="s">
        <v>17</v>
      </c>
      <c r="B57" s="9">
        <f>+B58+B59</f>
        <v>147524</v>
      </c>
      <c r="C57" s="9">
        <f aca="true" t="shared" si="19" ref="C57:J57">+C58+C59</f>
        <v>210000</v>
      </c>
      <c r="D57" s="9">
        <f t="shared" si="19"/>
        <v>357524</v>
      </c>
      <c r="E57" s="22">
        <f t="shared" si="19"/>
        <v>42219</v>
      </c>
      <c r="F57" s="22">
        <f t="shared" si="19"/>
        <v>0</v>
      </c>
      <c r="G57" s="9">
        <f t="shared" si="19"/>
        <v>42219</v>
      </c>
      <c r="H57" s="9">
        <f t="shared" si="19"/>
        <v>105305</v>
      </c>
      <c r="I57" s="9">
        <f t="shared" si="19"/>
        <v>210000</v>
      </c>
      <c r="J57" s="9">
        <f t="shared" si="19"/>
        <v>315305</v>
      </c>
    </row>
    <row r="58" spans="1:10" ht="15">
      <c r="A58" s="4" t="s">
        <v>7</v>
      </c>
      <c r="B58" s="10">
        <f>+B38</f>
        <v>98824</v>
      </c>
      <c r="C58" s="10">
        <f>+C38</f>
        <v>210000</v>
      </c>
      <c r="D58" s="10">
        <f>+D38</f>
        <v>308824</v>
      </c>
      <c r="E58" s="21">
        <f>+E38</f>
        <v>29719</v>
      </c>
      <c r="F58" s="21">
        <f>+F38</f>
        <v>0</v>
      </c>
      <c r="G58" s="10">
        <f>+E58+F58</f>
        <v>29719</v>
      </c>
      <c r="H58" s="10">
        <f aca="true" t="shared" si="20" ref="H58:J59">+B58-E58</f>
        <v>69105</v>
      </c>
      <c r="I58" s="10">
        <f t="shared" si="20"/>
        <v>210000</v>
      </c>
      <c r="J58" s="10">
        <f t="shared" si="20"/>
        <v>279105</v>
      </c>
    </row>
    <row r="59" spans="1:10" ht="15">
      <c r="A59" s="4" t="s">
        <v>9</v>
      </c>
      <c r="B59" s="10">
        <f>+B40</f>
        <v>48700</v>
      </c>
      <c r="C59" s="10">
        <f>+C40</f>
        <v>0</v>
      </c>
      <c r="D59" s="10">
        <f>+D40</f>
        <v>48700</v>
      </c>
      <c r="E59" s="23">
        <f>+E40</f>
        <v>12500</v>
      </c>
      <c r="F59" s="23">
        <f>+F40</f>
        <v>0</v>
      </c>
      <c r="G59" s="10">
        <f>+E59+F59</f>
        <v>12500</v>
      </c>
      <c r="H59" s="10">
        <f t="shared" si="20"/>
        <v>36200</v>
      </c>
      <c r="I59" s="10">
        <f t="shared" si="20"/>
        <v>0</v>
      </c>
      <c r="J59" s="10">
        <f t="shared" si="20"/>
        <v>36200</v>
      </c>
    </row>
    <row r="60" spans="1:10" ht="28.5">
      <c r="A60" s="1" t="s">
        <v>18</v>
      </c>
      <c r="B60" s="9">
        <f>+B61+B62</f>
        <v>400567</v>
      </c>
      <c r="C60" s="9">
        <f aca="true" t="shared" si="21" ref="C60:J60">+C61+C62</f>
        <v>0</v>
      </c>
      <c r="D60" s="9">
        <f t="shared" si="21"/>
        <v>400567</v>
      </c>
      <c r="E60" s="22">
        <f t="shared" si="21"/>
        <v>162177</v>
      </c>
      <c r="F60" s="22">
        <f t="shared" si="21"/>
        <v>0</v>
      </c>
      <c r="G60" s="9">
        <f t="shared" si="21"/>
        <v>162177</v>
      </c>
      <c r="H60" s="9">
        <f t="shared" si="21"/>
        <v>238390</v>
      </c>
      <c r="I60" s="9">
        <f t="shared" si="21"/>
        <v>0</v>
      </c>
      <c r="J60" s="9">
        <f t="shared" si="21"/>
        <v>238390</v>
      </c>
    </row>
    <row r="61" spans="1:10" ht="15">
      <c r="A61" s="4" t="s">
        <v>11</v>
      </c>
      <c r="B61" s="10">
        <f aca="true" t="shared" si="22" ref="B61:F62">+B42</f>
        <v>84287</v>
      </c>
      <c r="C61" s="10">
        <f t="shared" si="22"/>
        <v>0</v>
      </c>
      <c r="D61" s="10">
        <f t="shared" si="22"/>
        <v>84287</v>
      </c>
      <c r="E61" s="21">
        <f t="shared" si="22"/>
        <v>25000</v>
      </c>
      <c r="F61" s="21">
        <f t="shared" si="22"/>
        <v>0</v>
      </c>
      <c r="G61" s="10">
        <f>+E61+F61</f>
        <v>25000</v>
      </c>
      <c r="H61" s="10">
        <f aca="true" t="shared" si="23" ref="H61:J62">+B61-E61</f>
        <v>59287</v>
      </c>
      <c r="I61" s="10">
        <f t="shared" si="23"/>
        <v>0</v>
      </c>
      <c r="J61" s="10">
        <f t="shared" si="23"/>
        <v>59287</v>
      </c>
    </row>
    <row r="62" spans="1:10" ht="15">
      <c r="A62" s="4" t="s">
        <v>12</v>
      </c>
      <c r="B62" s="10">
        <f t="shared" si="22"/>
        <v>316280</v>
      </c>
      <c r="C62" s="10">
        <f t="shared" si="22"/>
        <v>0</v>
      </c>
      <c r="D62" s="10">
        <f t="shared" si="22"/>
        <v>316280</v>
      </c>
      <c r="E62" s="21">
        <f t="shared" si="22"/>
        <v>137177</v>
      </c>
      <c r="F62" s="21">
        <f t="shared" si="22"/>
        <v>0</v>
      </c>
      <c r="G62" s="10">
        <f>+E62+F62</f>
        <v>137177</v>
      </c>
      <c r="H62" s="10">
        <f t="shared" si="23"/>
        <v>179103</v>
      </c>
      <c r="I62" s="10">
        <f t="shared" si="23"/>
        <v>0</v>
      </c>
      <c r="J62" s="10">
        <f t="shared" si="23"/>
        <v>179103</v>
      </c>
    </row>
    <row r="63" spans="1:10" ht="14.25">
      <c r="A63" s="8" t="s">
        <v>3</v>
      </c>
      <c r="B63" s="9">
        <f aca="true" t="shared" si="24" ref="B63:J63">+B52+B54+B57+B60</f>
        <v>4796807</v>
      </c>
      <c r="C63" s="9">
        <f t="shared" si="24"/>
        <v>824271</v>
      </c>
      <c r="D63" s="9">
        <f t="shared" si="24"/>
        <v>5621078</v>
      </c>
      <c r="E63" s="9">
        <f t="shared" si="24"/>
        <v>1595828</v>
      </c>
      <c r="F63" s="9">
        <f t="shared" si="24"/>
        <v>382297</v>
      </c>
      <c r="G63" s="9">
        <f t="shared" si="24"/>
        <v>1978125</v>
      </c>
      <c r="H63" s="9">
        <f t="shared" si="24"/>
        <v>3200979</v>
      </c>
      <c r="I63" s="9">
        <f t="shared" si="24"/>
        <v>441974</v>
      </c>
      <c r="J63" s="9">
        <f t="shared" si="24"/>
        <v>3642953</v>
      </c>
    </row>
  </sheetData>
  <mergeCells count="18">
    <mergeCell ref="A48:J48"/>
    <mergeCell ref="A18:A19"/>
    <mergeCell ref="B18:D18"/>
    <mergeCell ref="E18:G18"/>
    <mergeCell ref="I18:K18"/>
    <mergeCell ref="H18:H19"/>
    <mergeCell ref="A33:A34"/>
    <mergeCell ref="B33:D33"/>
    <mergeCell ref="E33:G33"/>
    <mergeCell ref="H33:J33"/>
    <mergeCell ref="A3:A4"/>
    <mergeCell ref="B3:D3"/>
    <mergeCell ref="E3:G3"/>
    <mergeCell ref="H3:J3"/>
    <mergeCell ref="A50:A51"/>
    <mergeCell ref="B50:D50"/>
    <mergeCell ref="E50:G50"/>
    <mergeCell ref="H50:J50"/>
  </mergeCells>
  <printOptions/>
  <pageMargins left="1.51" right="0.75" top="1.3" bottom="1" header="0.5" footer="0.5"/>
  <pageSetup fitToHeight="0" fitToWidth="1" horizontalDpi="600" verticalDpi="600" orientation="landscape" paperSize="9" scale="96" r:id="rId1"/>
  <headerFooter alignWithMargins="0">
    <oddFooter>&amp;C&amp;P+6</oddFooter>
  </headerFooter>
  <rowBreaks count="3" manualBreakCount="3">
    <brk id="15" max="255" man="1"/>
    <brk id="30" max="255" man="1"/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workbookViewId="0" topLeftCell="A1">
      <selection activeCell="C17" sqref="C17:C18"/>
    </sheetView>
  </sheetViews>
  <sheetFormatPr defaultColWidth="9.140625" defaultRowHeight="12.75"/>
  <cols>
    <col min="1" max="1" width="5.140625" style="34" customWidth="1"/>
    <col min="2" max="2" width="28.00390625" style="34" customWidth="1"/>
    <col min="3" max="3" width="24.8515625" style="34" customWidth="1"/>
    <col min="4" max="4" width="14.28125" style="34" customWidth="1"/>
    <col min="5" max="5" width="20.421875" style="34" customWidth="1"/>
    <col min="6" max="6" width="22.8515625" style="34" customWidth="1"/>
    <col min="7" max="7" width="31.00390625" style="34" customWidth="1"/>
    <col min="8" max="16384" width="9.140625" style="34" customWidth="1"/>
  </cols>
  <sheetData>
    <row r="1" spans="1:6" ht="15.75">
      <c r="A1" s="55" t="s">
        <v>34</v>
      </c>
      <c r="B1" s="55"/>
      <c r="C1" s="55"/>
      <c r="D1" s="55"/>
      <c r="E1" s="55"/>
      <c r="F1" s="55"/>
    </row>
    <row r="3" spans="1:7" s="37" customFormat="1" ht="15.75">
      <c r="A3" s="56" t="s">
        <v>35</v>
      </c>
      <c r="B3" s="35"/>
      <c r="C3" s="59" t="s">
        <v>36</v>
      </c>
      <c r="D3" s="60" t="s">
        <v>37</v>
      </c>
      <c r="E3" s="36" t="s">
        <v>38</v>
      </c>
      <c r="F3" s="61" t="s">
        <v>39</v>
      </c>
      <c r="G3" s="62"/>
    </row>
    <row r="4" spans="1:7" s="37" customFormat="1" ht="15.75">
      <c r="A4" s="57"/>
      <c r="B4" s="38" t="s">
        <v>40</v>
      </c>
      <c r="C4" s="59"/>
      <c r="D4" s="60"/>
      <c r="E4" s="38" t="s">
        <v>41</v>
      </c>
      <c r="F4" s="61"/>
      <c r="G4" s="62"/>
    </row>
    <row r="5" spans="1:7" s="37" customFormat="1" ht="15.75">
      <c r="A5" s="57"/>
      <c r="B5" s="38" t="s">
        <v>42</v>
      </c>
      <c r="C5" s="59"/>
      <c r="D5" s="60"/>
      <c r="E5" s="38" t="s">
        <v>43</v>
      </c>
      <c r="F5" s="61"/>
      <c r="G5" s="62"/>
    </row>
    <row r="6" spans="1:7" s="37" customFormat="1" ht="15.75">
      <c r="A6" s="58"/>
      <c r="B6" s="39"/>
      <c r="C6" s="59"/>
      <c r="D6" s="60"/>
      <c r="E6" s="40" t="s">
        <v>44</v>
      </c>
      <c r="F6" s="61"/>
      <c r="G6" s="62"/>
    </row>
    <row r="7" spans="1:6" ht="15.75">
      <c r="A7" s="63">
        <v>1</v>
      </c>
      <c r="B7" s="41" t="s">
        <v>45</v>
      </c>
      <c r="C7" s="66">
        <v>30000</v>
      </c>
      <c r="D7" s="66">
        <v>30000</v>
      </c>
      <c r="E7" s="64">
        <v>0</v>
      </c>
      <c r="F7" s="63">
        <v>0</v>
      </c>
    </row>
    <row r="8" spans="1:6" ht="15.75">
      <c r="A8" s="64"/>
      <c r="B8" s="42" t="s">
        <v>46</v>
      </c>
      <c r="C8" s="67"/>
      <c r="D8" s="67"/>
      <c r="E8" s="64"/>
      <c r="F8" s="64"/>
    </row>
    <row r="9" spans="1:6" ht="15.75">
      <c r="A9" s="65"/>
      <c r="B9" s="43" t="s">
        <v>47</v>
      </c>
      <c r="C9" s="68"/>
      <c r="D9" s="68"/>
      <c r="E9" s="65"/>
      <c r="F9" s="65"/>
    </row>
    <row r="10" spans="1:6" ht="15.75">
      <c r="A10" s="63">
        <v>2</v>
      </c>
      <c r="B10" s="41" t="s">
        <v>48</v>
      </c>
      <c r="C10" s="66">
        <v>9066</v>
      </c>
      <c r="D10" s="63">
        <v>0</v>
      </c>
      <c r="E10" s="66">
        <v>9066</v>
      </c>
      <c r="F10" s="63">
        <v>0</v>
      </c>
    </row>
    <row r="11" spans="1:6" ht="15.75">
      <c r="A11" s="64"/>
      <c r="B11" s="42" t="s">
        <v>49</v>
      </c>
      <c r="C11" s="67"/>
      <c r="D11" s="64"/>
      <c r="E11" s="67"/>
      <c r="F11" s="64"/>
    </row>
    <row r="12" spans="1:6" ht="15.75">
      <c r="A12" s="65"/>
      <c r="B12" s="43" t="s">
        <v>50</v>
      </c>
      <c r="C12" s="68"/>
      <c r="D12" s="65"/>
      <c r="E12" s="68"/>
      <c r="F12" s="65"/>
    </row>
    <row r="13" spans="1:6" ht="15.75">
      <c r="A13" s="63">
        <v>3</v>
      </c>
      <c r="B13" s="41" t="s">
        <v>51</v>
      </c>
      <c r="C13" s="66">
        <v>35000</v>
      </c>
      <c r="D13" s="63">
        <v>53</v>
      </c>
      <c r="E13" s="66">
        <v>6250</v>
      </c>
      <c r="F13" s="66">
        <v>28697</v>
      </c>
    </row>
    <row r="14" spans="1:6" ht="15.75">
      <c r="A14" s="65"/>
      <c r="B14" s="43" t="s">
        <v>52</v>
      </c>
      <c r="C14" s="68"/>
      <c r="D14" s="65"/>
      <c r="E14" s="68"/>
      <c r="F14" s="68"/>
    </row>
    <row r="15" spans="1:6" ht="15.75">
      <c r="A15" s="63">
        <v>4</v>
      </c>
      <c r="B15" s="41" t="s">
        <v>53</v>
      </c>
      <c r="C15" s="66">
        <v>20000</v>
      </c>
      <c r="D15" s="66">
        <v>1399</v>
      </c>
      <c r="E15" s="66">
        <v>10000</v>
      </c>
      <c r="F15" s="66">
        <v>8601</v>
      </c>
    </row>
    <row r="16" spans="1:6" ht="15.75">
      <c r="A16" s="65"/>
      <c r="B16" s="43" t="s">
        <v>52</v>
      </c>
      <c r="C16" s="68"/>
      <c r="D16" s="68"/>
      <c r="E16" s="68"/>
      <c r="F16" s="68"/>
    </row>
    <row r="17" spans="1:6" ht="15.75">
      <c r="A17" s="63">
        <v>5</v>
      </c>
      <c r="B17" s="41" t="s">
        <v>54</v>
      </c>
      <c r="C17" s="66">
        <v>25000</v>
      </c>
      <c r="D17" s="63">
        <v>7</v>
      </c>
      <c r="E17" s="63">
        <v>0</v>
      </c>
      <c r="F17" s="66">
        <v>24993</v>
      </c>
    </row>
    <row r="18" spans="1:6" ht="15.75">
      <c r="A18" s="65"/>
      <c r="B18" s="43" t="s">
        <v>55</v>
      </c>
      <c r="C18" s="68"/>
      <c r="D18" s="65"/>
      <c r="E18" s="65"/>
      <c r="F18" s="68"/>
    </row>
    <row r="19" spans="1:6" ht="15.75">
      <c r="A19" s="63">
        <v>6</v>
      </c>
      <c r="B19" s="41" t="s">
        <v>56</v>
      </c>
      <c r="C19" s="66">
        <v>45000</v>
      </c>
      <c r="D19" s="66">
        <v>10998</v>
      </c>
      <c r="E19" s="66">
        <v>14000</v>
      </c>
      <c r="F19" s="66">
        <v>20002</v>
      </c>
    </row>
    <row r="20" spans="1:6" ht="15.75">
      <c r="A20" s="65"/>
      <c r="B20" s="43" t="s">
        <v>50</v>
      </c>
      <c r="C20" s="68"/>
      <c r="D20" s="68"/>
      <c r="E20" s="68"/>
      <c r="F20" s="68"/>
    </row>
    <row r="21" spans="1:6" ht="15.75">
      <c r="A21" s="63">
        <v>7</v>
      </c>
      <c r="B21" s="41" t="s">
        <v>57</v>
      </c>
      <c r="C21" s="66">
        <v>20000</v>
      </c>
      <c r="D21" s="66">
        <v>1600</v>
      </c>
      <c r="E21" s="66">
        <v>10000</v>
      </c>
      <c r="F21" s="66">
        <v>8400</v>
      </c>
    </row>
    <row r="22" spans="1:6" ht="15.75">
      <c r="A22" s="65"/>
      <c r="B22" s="43" t="s">
        <v>58</v>
      </c>
      <c r="C22" s="68"/>
      <c r="D22" s="68"/>
      <c r="E22" s="68"/>
      <c r="F22" s="68"/>
    </row>
    <row r="23" spans="1:6" ht="15.75">
      <c r="A23" s="63">
        <v>8</v>
      </c>
      <c r="B23" s="41" t="s">
        <v>59</v>
      </c>
      <c r="C23" s="66">
        <v>4464</v>
      </c>
      <c r="D23" s="63">
        <v>895</v>
      </c>
      <c r="E23" s="63">
        <v>0</v>
      </c>
      <c r="F23" s="66">
        <v>3569</v>
      </c>
    </row>
    <row r="24" spans="1:6" ht="15.75">
      <c r="A24" s="64"/>
      <c r="B24" s="42" t="s">
        <v>60</v>
      </c>
      <c r="C24" s="67"/>
      <c r="D24" s="64"/>
      <c r="E24" s="64"/>
      <c r="F24" s="67"/>
    </row>
    <row r="25" spans="1:6" ht="15.75">
      <c r="A25" s="65"/>
      <c r="B25" s="43" t="s">
        <v>61</v>
      </c>
      <c r="C25" s="68"/>
      <c r="D25" s="65"/>
      <c r="E25" s="65"/>
      <c r="F25" s="68"/>
    </row>
    <row r="26" spans="1:6" ht="15.75">
      <c r="A26" s="63">
        <v>9</v>
      </c>
      <c r="B26" s="41" t="s">
        <v>62</v>
      </c>
      <c r="C26" s="66">
        <v>40000</v>
      </c>
      <c r="D26" s="63">
        <v>100</v>
      </c>
      <c r="E26" s="66">
        <v>15000</v>
      </c>
      <c r="F26" s="66">
        <v>24900</v>
      </c>
    </row>
    <row r="27" spans="1:6" ht="15.75">
      <c r="A27" s="64"/>
      <c r="B27" s="42" t="s">
        <v>63</v>
      </c>
      <c r="C27" s="67"/>
      <c r="D27" s="64"/>
      <c r="E27" s="67"/>
      <c r="F27" s="67"/>
    </row>
    <row r="28" spans="1:6" ht="15.75">
      <c r="A28" s="65"/>
      <c r="B28" s="43" t="s">
        <v>64</v>
      </c>
      <c r="C28" s="68"/>
      <c r="D28" s="65"/>
      <c r="E28" s="68"/>
      <c r="F28" s="68"/>
    </row>
    <row r="29" spans="1:6" ht="15.75">
      <c r="A29" s="63">
        <v>10</v>
      </c>
      <c r="B29" s="41" t="s">
        <v>65</v>
      </c>
      <c r="C29" s="66">
        <v>28979</v>
      </c>
      <c r="D29" s="66">
        <v>9814</v>
      </c>
      <c r="E29" s="66">
        <v>15095</v>
      </c>
      <c r="F29" s="66">
        <v>4070</v>
      </c>
    </row>
    <row r="30" spans="1:6" ht="15.75">
      <c r="A30" s="64"/>
      <c r="B30" s="42" t="s">
        <v>66</v>
      </c>
      <c r="C30" s="67"/>
      <c r="D30" s="67"/>
      <c r="E30" s="67"/>
      <c r="F30" s="67"/>
    </row>
    <row r="31" spans="1:6" ht="15.75">
      <c r="A31" s="65"/>
      <c r="B31" s="43" t="s">
        <v>61</v>
      </c>
      <c r="C31" s="68"/>
      <c r="D31" s="68"/>
      <c r="E31" s="68"/>
      <c r="F31" s="68"/>
    </row>
    <row r="32" spans="1:6" ht="15.75">
      <c r="A32" s="63">
        <v>11</v>
      </c>
      <c r="B32" s="41" t="s">
        <v>67</v>
      </c>
      <c r="C32" s="66">
        <v>10000</v>
      </c>
      <c r="D32" s="63">
        <v>0</v>
      </c>
      <c r="E32" s="63">
        <v>0</v>
      </c>
      <c r="F32" s="66">
        <v>10000</v>
      </c>
    </row>
    <row r="33" spans="1:6" ht="15.75">
      <c r="A33" s="65"/>
      <c r="B33" s="43" t="s">
        <v>68</v>
      </c>
      <c r="C33" s="68"/>
      <c r="D33" s="65"/>
      <c r="E33" s="65"/>
      <c r="F33" s="68"/>
    </row>
    <row r="34" spans="1:6" ht="15.75">
      <c r="A34" s="63">
        <v>12</v>
      </c>
      <c r="B34" s="41" t="s">
        <v>69</v>
      </c>
      <c r="C34" s="66">
        <v>10000</v>
      </c>
      <c r="D34" s="63">
        <v>0</v>
      </c>
      <c r="E34" s="63">
        <v>0</v>
      </c>
      <c r="F34" s="66">
        <v>10000</v>
      </c>
    </row>
    <row r="35" spans="1:6" ht="15.75">
      <c r="A35" s="65"/>
      <c r="B35" s="43" t="s">
        <v>70</v>
      </c>
      <c r="C35" s="68"/>
      <c r="D35" s="65"/>
      <c r="E35" s="65"/>
      <c r="F35" s="68"/>
    </row>
    <row r="36" spans="1:6" ht="15.75">
      <c r="A36" s="44"/>
      <c r="B36" s="45" t="s">
        <v>3</v>
      </c>
      <c r="C36" s="46">
        <f>SUM(C7:C35)</f>
        <v>277509</v>
      </c>
      <c r="D36" s="46">
        <f>SUM(D7:D35)</f>
        <v>54866</v>
      </c>
      <c r="E36" s="46">
        <f>SUM(E7:E35)</f>
        <v>79411</v>
      </c>
      <c r="F36" s="46">
        <f>SUM(F7:F35)</f>
        <v>143232</v>
      </c>
    </row>
  </sheetData>
  <mergeCells count="66">
    <mergeCell ref="F34:F35"/>
    <mergeCell ref="A34:A35"/>
    <mergeCell ref="C34:C35"/>
    <mergeCell ref="D34:D35"/>
    <mergeCell ref="E34:E35"/>
    <mergeCell ref="F29:F31"/>
    <mergeCell ref="A32:A33"/>
    <mergeCell ref="C32:C33"/>
    <mergeCell ref="D32:D33"/>
    <mergeCell ref="E32:E33"/>
    <mergeCell ref="F32:F33"/>
    <mergeCell ref="A29:A31"/>
    <mergeCell ref="C29:C31"/>
    <mergeCell ref="D29:D31"/>
    <mergeCell ref="E29:E31"/>
    <mergeCell ref="F23:F25"/>
    <mergeCell ref="A26:A28"/>
    <mergeCell ref="C26:C28"/>
    <mergeCell ref="D26:D28"/>
    <mergeCell ref="E26:E28"/>
    <mergeCell ref="F26:F28"/>
    <mergeCell ref="A23:A25"/>
    <mergeCell ref="C23:C25"/>
    <mergeCell ref="D23:D25"/>
    <mergeCell ref="E23:E25"/>
    <mergeCell ref="F19:F20"/>
    <mergeCell ref="A21:A22"/>
    <mergeCell ref="C21:C22"/>
    <mergeCell ref="D21:D22"/>
    <mergeCell ref="E21:E22"/>
    <mergeCell ref="F21:F22"/>
    <mergeCell ref="A19:A20"/>
    <mergeCell ref="C19:C20"/>
    <mergeCell ref="D19:D20"/>
    <mergeCell ref="E19:E20"/>
    <mergeCell ref="F15:F16"/>
    <mergeCell ref="A17:A18"/>
    <mergeCell ref="C17:C18"/>
    <mergeCell ref="D17:D18"/>
    <mergeCell ref="E17:E18"/>
    <mergeCell ref="F17:F18"/>
    <mergeCell ref="A15:A16"/>
    <mergeCell ref="C15:C16"/>
    <mergeCell ref="D15:D16"/>
    <mergeCell ref="E15:E16"/>
    <mergeCell ref="F10:F12"/>
    <mergeCell ref="A13:A14"/>
    <mergeCell ref="C13:C14"/>
    <mergeCell ref="D13:D14"/>
    <mergeCell ref="E13:E14"/>
    <mergeCell ref="F13:F14"/>
    <mergeCell ref="A10:A12"/>
    <mergeCell ref="C10:C12"/>
    <mergeCell ref="D10:D12"/>
    <mergeCell ref="E10:E12"/>
    <mergeCell ref="G3:G6"/>
    <mergeCell ref="A7:A9"/>
    <mergeCell ref="C7:C9"/>
    <mergeCell ref="D7:D9"/>
    <mergeCell ref="E7:E9"/>
    <mergeCell ref="F7:F9"/>
    <mergeCell ref="A1:F1"/>
    <mergeCell ref="A3:A6"/>
    <mergeCell ref="C3:C6"/>
    <mergeCell ref="D3:D6"/>
    <mergeCell ref="F3:F6"/>
  </mergeCells>
  <printOptions/>
  <pageMargins left="2.23" right="0.75" top="1" bottom="1" header="0.5" footer="0.5"/>
  <pageSetup fitToHeight="1" fitToWidth="1" horizontalDpi="600" verticalDpi="600" orientation="landscape" paperSize="9" scale="77" r:id="rId1"/>
  <headerFooter alignWithMargins="0">
    <oddFooter>&amp;C&amp;P+10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mederly</dc:creator>
  <cp:keywords/>
  <dc:description/>
  <cp:lastModifiedBy>mederly</cp:lastModifiedBy>
  <cp:lastPrinted>2002-06-11T20:21:27Z</cp:lastPrinted>
  <dcterms:created xsi:type="dcterms:W3CDTF">2002-05-18T19:28:15Z</dcterms:created>
  <dcterms:modified xsi:type="dcterms:W3CDTF">2002-06-11T20:44:09Z</dcterms:modified>
  <cp:category/>
  <cp:version/>
  <cp:contentType/>
  <cp:contentStatus/>
</cp:coreProperties>
</file>