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bobokova2801174\Desktop\VLADA SR JA\01_VLÁDA 2025\02_vlastne_materialy\1847_LRV_zakon_395_2002_archiv\material LRV\"/>
    </mc:Choice>
  </mc:AlternateContent>
  <bookViews>
    <workbookView xWindow="-105" yWindow="-105" windowWidth="23250" windowHeight="1257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B247" i="2"/>
  <c r="Z247" i="2"/>
  <c r="AC247" i="2" s="1"/>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E240" i="2"/>
  <c r="AN240" i="2" s="1"/>
  <c r="AB240" i="2"/>
  <c r="Z240" i="2"/>
  <c r="V240" i="2"/>
  <c r="R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R231" i="2"/>
  <c r="M231" i="2"/>
  <c r="AF231" i="2" s="1"/>
  <c r="I231" i="2"/>
  <c r="J231" i="2" s="1"/>
  <c r="H231" i="2"/>
  <c r="AB230" i="2"/>
  <c r="Z230" i="2"/>
  <c r="AB229" i="2"/>
  <c r="Z229" i="2"/>
  <c r="DQ228" i="2"/>
  <c r="EB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BF222" i="2"/>
  <c r="BE222" i="2"/>
  <c r="BD222" i="2"/>
  <c r="BC222" i="2"/>
  <c r="BB222" i="2"/>
  <c r="BA222" i="2"/>
  <c r="AZ222" i="2"/>
  <c r="AY222" i="2"/>
  <c r="AX222" i="2"/>
  <c r="AW222" i="2"/>
  <c r="AV222" i="2"/>
  <c r="AU222" i="2"/>
  <c r="AT222" i="2"/>
  <c r="AS222" i="2"/>
  <c r="AR222" i="2"/>
  <c r="AQ222" i="2"/>
  <c r="AP222" i="2"/>
  <c r="AE222" i="2"/>
  <c r="AN222" i="2" s="1"/>
  <c r="AB222" i="2"/>
  <c r="Z222" i="2"/>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V219" i="2"/>
  <c r="R219" i="2"/>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B207" i="2"/>
  <c r="Z207" i="2"/>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AH201" i="2" s="1"/>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AC198" i="2" s="1"/>
  <c r="V198" i="2"/>
  <c r="R198" i="2"/>
  <c r="M198" i="2"/>
  <c r="AF198" i="2" s="1"/>
  <c r="I198" i="2"/>
  <c r="J198" i="2" s="1"/>
  <c r="AK198" i="2" s="1"/>
  <c r="CH198" i="2" s="1"/>
  <c r="H198" i="2"/>
  <c r="AB197" i="2"/>
  <c r="Z197" i="2"/>
  <c r="AB196" i="2"/>
  <c r="Z196" i="2"/>
  <c r="DQ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O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I183" i="2"/>
  <c r="J183" i="2" s="1"/>
  <c r="AG183" i="2" s="1"/>
  <c r="H183" i="2"/>
  <c r="AB182" i="2"/>
  <c r="Z182" i="2"/>
  <c r="AB181" i="2"/>
  <c r="Z181" i="2"/>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F180" i="2" s="1"/>
  <c r="I180" i="2"/>
  <c r="J180" i="2" s="1"/>
  <c r="H180" i="2"/>
  <c r="AB179" i="2"/>
  <c r="Z179" i="2"/>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DK174" i="2"/>
  <c r="CL174" i="2"/>
  <c r="CE174" i="2"/>
  <c r="BJ174" i="2"/>
  <c r="BI174" i="2"/>
  <c r="BH174" i="2"/>
  <c r="BG174" i="2"/>
  <c r="BF174" i="2"/>
  <c r="BE174" i="2"/>
  <c r="BD174" i="2"/>
  <c r="BC174" i="2"/>
  <c r="BB174" i="2"/>
  <c r="BA174" i="2"/>
  <c r="AZ174" i="2"/>
  <c r="AY174" i="2"/>
  <c r="AX174" i="2"/>
  <c r="AW174" i="2"/>
  <c r="AV174" i="2"/>
  <c r="AU174" i="2"/>
  <c r="AT174" i="2"/>
  <c r="AS174" i="2"/>
  <c r="AR174" i="2"/>
  <c r="AQ174" i="2"/>
  <c r="AP174" i="2"/>
  <c r="AJ174" i="2"/>
  <c r="AE174" i="2"/>
  <c r="AN174" i="2" s="1"/>
  <c r="AB174" i="2"/>
  <c r="Z174" i="2"/>
  <c r="V174" i="2"/>
  <c r="R174" i="2"/>
  <c r="M174" i="2"/>
  <c r="AF174" i="2" s="1"/>
  <c r="I174" i="2"/>
  <c r="J174" i="2" s="1"/>
  <c r="H174" i="2"/>
  <c r="AB173" i="2"/>
  <c r="Z173" i="2"/>
  <c r="AB172" i="2"/>
  <c r="Z172" i="2"/>
  <c r="DQ171" i="2"/>
  <c r="DY171" i="2" s="1"/>
  <c r="CL171" i="2"/>
  <c r="DC171" i="2" s="1"/>
  <c r="CE171" i="2"/>
  <c r="DK171" i="2" s="1"/>
  <c r="BJ171" i="2"/>
  <c r="BZ171" i="2" s="1"/>
  <c r="BI171" i="2"/>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DQ168" i="2"/>
  <c r="DY168" i="2" s="1"/>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B159" i="2"/>
  <c r="Z159" i="2"/>
  <c r="V159" i="2"/>
  <c r="AL159" i="2" s="1"/>
  <c r="AM159" i="2" s="1"/>
  <c r="CI159" i="2" s="1"/>
  <c r="R159" i="2"/>
  <c r="M159" i="2"/>
  <c r="AJ159" i="2" s="1"/>
  <c r="I159" i="2"/>
  <c r="J159" i="2" s="1"/>
  <c r="H159" i="2"/>
  <c r="AF189" i="2" l="1"/>
  <c r="CN189" i="2"/>
  <c r="AL201" i="2"/>
  <c r="AJ180" i="2"/>
  <c r="AO216" i="2"/>
  <c r="CJ216" i="2" s="1"/>
  <c r="DV216" i="2" s="1"/>
  <c r="AH219" i="2"/>
  <c r="AC246" i="2"/>
  <c r="AC185" i="2"/>
  <c r="CY195" i="2"/>
  <c r="AL219" i="2"/>
  <c r="BZ240" i="2"/>
  <c r="AC219" i="2"/>
  <c r="DZ228" i="2"/>
  <c r="BY159" i="2"/>
  <c r="AF162" i="2"/>
  <c r="AC173" i="2"/>
  <c r="AJ207" i="2"/>
  <c r="CD171" i="2"/>
  <c r="AG219" i="2"/>
  <c r="AC229" i="2"/>
  <c r="CR168" i="2"/>
  <c r="AC179" i="2"/>
  <c r="AC181" i="2"/>
  <c r="BW189" i="2"/>
  <c r="AC197" i="2"/>
  <c r="AO207" i="2"/>
  <c r="CJ207" i="2" s="1"/>
  <c r="DV207" i="2" s="1"/>
  <c r="AC239" i="2"/>
  <c r="BZ195" i="2"/>
  <c r="EB207" i="2"/>
  <c r="DF210" i="2"/>
  <c r="AC222" i="2"/>
  <c r="BX228" i="2"/>
  <c r="AH231" i="2"/>
  <c r="CY168" i="2"/>
  <c r="BV222" i="2"/>
  <c r="AL231" i="2"/>
  <c r="AM231" i="2" s="1"/>
  <c r="CI231" i="2" s="1"/>
  <c r="DU231" i="2" s="1"/>
  <c r="CA234" i="2"/>
  <c r="AL189" i="2"/>
  <c r="AM189" i="2" s="1"/>
  <c r="CI189" i="2" s="1"/>
  <c r="CS168" i="2"/>
  <c r="CT168" i="2"/>
  <c r="DG168" i="2"/>
  <c r="BZ174" i="2"/>
  <c r="AO171" i="2"/>
  <c r="CJ171" i="2" s="1"/>
  <c r="DV171" i="2" s="1"/>
  <c r="AO174" i="2"/>
  <c r="CJ174" i="2" s="1"/>
  <c r="CN195" i="2"/>
  <c r="AH198" i="2"/>
  <c r="AC209" i="2"/>
  <c r="BW222" i="2"/>
  <c r="AO228" i="2"/>
  <c r="CJ228" i="2" s="1"/>
  <c r="DV228" i="2" s="1"/>
  <c r="AC231" i="2"/>
  <c r="AC169" i="2"/>
  <c r="AC172" i="2"/>
  <c r="AC193" i="2"/>
  <c r="CV195" i="2"/>
  <c r="AC218" i="2"/>
  <c r="AC248" i="2"/>
  <c r="BM222" i="2"/>
  <c r="DG195" i="2"/>
  <c r="EA234" i="2"/>
  <c r="BN168" i="2"/>
  <c r="AJ177" i="2"/>
  <c r="AO198" i="2"/>
  <c r="CJ198" i="2" s="1"/>
  <c r="BZ204" i="2"/>
  <c r="BO222" i="2"/>
  <c r="EB234" i="2"/>
  <c r="AO240" i="2"/>
  <c r="CJ240" i="2" s="1"/>
  <c r="DV240" i="2" s="1"/>
  <c r="AO159" i="2"/>
  <c r="CJ159" i="2" s="1"/>
  <c r="DV159" i="2" s="1"/>
  <c r="AH189" i="2"/>
  <c r="AI189" i="2" s="1"/>
  <c r="CG189" i="2" s="1"/>
  <c r="AC207" i="2"/>
  <c r="BP222" i="2"/>
  <c r="CB222" i="2"/>
  <c r="AJ240" i="2"/>
  <c r="DF240" i="2"/>
  <c r="AJ246" i="2"/>
  <c r="BD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DS222" i="2" s="1"/>
  <c r="BO168" i="2"/>
  <c r="EA177" i="2"/>
  <c r="AH186" i="2"/>
  <c r="AI186" i="2" s="1"/>
  <c r="CG186" i="2" s="1"/>
  <c r="BV189" i="2"/>
  <c r="CD189" i="2"/>
  <c r="AH195" i="2"/>
  <c r="AI195" i="2" s="1"/>
  <c r="CG195" i="2" s="1"/>
  <c r="DS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CJ243" i="2"/>
  <c r="DV243" i="2" s="1"/>
  <c r="CQ159" i="2"/>
  <c r="AH162" i="2"/>
  <c r="AI162" i="2" s="1"/>
  <c r="CG162" i="2" s="1"/>
  <c r="AH180" i="2"/>
  <c r="AI180" i="2" s="1"/>
  <c r="CG180" i="2" s="1"/>
  <c r="DS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DU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DH159" i="2"/>
  <c r="BV159" i="2"/>
  <c r="CA171" i="2"/>
  <c r="BQ174" i="2"/>
  <c r="BY174" i="2"/>
  <c r="BL174" i="2"/>
  <c r="CA177" i="2"/>
  <c r="BZ183" i="2"/>
  <c r="AO186" i="2"/>
  <c r="CJ186" i="2" s="1"/>
  <c r="AO195" i="2"/>
  <c r="CJ195" i="2" s="1"/>
  <c r="DV195" i="2" s="1"/>
  <c r="AO201" i="2"/>
  <c r="CJ201" i="2" s="1"/>
  <c r="DV201" i="2" s="1"/>
  <c r="AL207" i="2"/>
  <c r="AM207" i="2" s="1"/>
  <c r="CI207" i="2" s="1"/>
  <c r="AC214" i="2"/>
  <c r="BZ216" i="2"/>
  <c r="BW219" i="2"/>
  <c r="AO222" i="2"/>
  <c r="CJ222" i="2" s="1"/>
  <c r="DV222" i="2" s="1"/>
  <c r="DF228" i="2"/>
  <c r="AO234" i="2"/>
  <c r="CJ234" i="2" s="1"/>
  <c r="DV234" i="2" s="1"/>
  <c r="AO237" i="2"/>
  <c r="CJ237" i="2" s="1"/>
  <c r="DV237" i="2" s="1"/>
  <c r="BP168" i="2"/>
  <c r="BX171" i="2"/>
  <c r="AH183" i="2"/>
  <c r="AI183" i="2" s="1"/>
  <c r="CG183" i="2" s="1"/>
  <c r="CM168" i="2"/>
  <c r="BW174" i="2"/>
  <c r="AO183" i="2"/>
  <c r="CJ183" i="2" s="1"/>
  <c r="AF186" i="2"/>
  <c r="DL186" i="2" s="1"/>
  <c r="I88" i="3" s="1"/>
  <c r="AO192" i="2"/>
  <c r="CJ192" i="2" s="1"/>
  <c r="AF195" i="2"/>
  <c r="DL195" i="2" s="1"/>
  <c r="I91" i="3" s="1"/>
  <c r="AJ201" i="2"/>
  <c r="DL201" i="2" s="1"/>
  <c r="I93" i="3" s="1"/>
  <c r="AI204" i="2"/>
  <c r="CG204" i="2" s="1"/>
  <c r="DS204" i="2" s="1"/>
  <c r="BZ207" i="2"/>
  <c r="AO210" i="2"/>
  <c r="CJ210" i="2" s="1"/>
  <c r="DV210" i="2" s="1"/>
  <c r="AL225" i="2"/>
  <c r="AO231" i="2"/>
  <c r="CJ231" i="2" s="1"/>
  <c r="DV231" i="2" s="1"/>
  <c r="AJ234" i="2"/>
  <c r="AJ237" i="2"/>
  <c r="AH174" i="2"/>
  <c r="AI174" i="2" s="1"/>
  <c r="CG174" i="2" s="1"/>
  <c r="DS174" i="2" s="1"/>
  <c r="BL159" i="2"/>
  <c r="EB177" i="2"/>
  <c r="BN159" i="2"/>
  <c r="BL165" i="2"/>
  <c r="BW168" i="2"/>
  <c r="BS159" i="2"/>
  <c r="AO165" i="2"/>
  <c r="CJ165" i="2" s="1"/>
  <c r="DV165" i="2" s="1"/>
  <c r="BS171" i="2"/>
  <c r="BT159" i="2"/>
  <c r="CB159" i="2"/>
  <c r="CD159" i="2"/>
  <c r="AF165" i="2"/>
  <c r="BL171" i="2"/>
  <c r="BT171" i="2"/>
  <c r="AO177" i="2"/>
  <c r="CJ177" i="2" s="1"/>
  <c r="DV177" i="2" s="1"/>
  <c r="BM159" i="2"/>
  <c r="AO162" i="2"/>
  <c r="CJ162" i="2" s="1"/>
  <c r="CO168" i="2"/>
  <c r="BM171" i="2"/>
  <c r="BU171" i="2"/>
  <c r="CC171" i="2"/>
  <c r="EA171" i="2"/>
  <c r="AO180" i="2"/>
  <c r="CJ180" i="2" s="1"/>
  <c r="DV180" i="2" s="1"/>
  <c r="CM189" i="2"/>
  <c r="CM195" i="2"/>
  <c r="AL198" i="2"/>
  <c r="AM198" i="2" s="1"/>
  <c r="CI198" i="2" s="1"/>
  <c r="AL204" i="2"/>
  <c r="AM204" i="2" s="1"/>
  <c r="CI204" i="2" s="1"/>
  <c r="DU204" i="2" s="1"/>
  <c r="AH213" i="2"/>
  <c r="AI213" i="2" s="1"/>
  <c r="CG213" i="2" s="1"/>
  <c r="AC215" i="2"/>
  <c r="AC216" i="2"/>
  <c r="CH219" i="2"/>
  <c r="DT219" i="2" s="1"/>
  <c r="BK219" i="2"/>
  <c r="BS219" i="2"/>
  <c r="CA219" i="2"/>
  <c r="AC227" i="2"/>
  <c r="BN228" i="2"/>
  <c r="AJ231" i="2"/>
  <c r="DL231" i="2" s="1"/>
  <c r="I103" i="3" s="1"/>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DU219" i="2"/>
  <c r="EB219" i="2"/>
  <c r="EA219" i="2"/>
  <c r="DS219" i="2"/>
  <c r="DX219" i="2"/>
  <c r="DZ210" i="2"/>
  <c r="BW159" i="2"/>
  <c r="CY159" i="2"/>
  <c r="BO165" i="2"/>
  <c r="CD168" i="2"/>
  <c r="CZ168" i="2"/>
  <c r="BZ180" i="2"/>
  <c r="CB180" i="2"/>
  <c r="BL180" i="2"/>
  <c r="DS186" i="2"/>
  <c r="CM198" i="2"/>
  <c r="CP201" i="2"/>
  <c r="DF201" i="2"/>
  <c r="DM219" i="2"/>
  <c r="J99" i="3" s="1"/>
  <c r="CF219" i="2"/>
  <c r="DB219" i="2"/>
  <c r="DU222" i="2"/>
  <c r="EB222" i="2"/>
  <c r="DT222" i="2"/>
  <c r="EA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CX195" i="2" s="1"/>
  <c r="DD195" i="2"/>
  <c r="CD198" i="2"/>
  <c r="EA198" i="2"/>
  <c r="BS201" i="2"/>
  <c r="EA201" i="2"/>
  <c r="BN204" i="2"/>
  <c r="CT204" i="2"/>
  <c r="DZ207" i="2"/>
  <c r="AC212" i="2"/>
  <c r="EA213" i="2"/>
  <c r="BR219" i="2"/>
  <c r="BR222" i="2"/>
  <c r="BR225" i="2"/>
  <c r="BZ225" i="2"/>
  <c r="BS228" i="2"/>
  <c r="CN228" i="2"/>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CO237" i="2"/>
  <c r="DE237" i="2"/>
  <c r="DU237" i="2"/>
  <c r="CO240" i="2"/>
  <c r="DE240" i="2"/>
  <c r="DE243" i="2"/>
  <c r="CO246" i="2"/>
  <c r="CQ237" i="2"/>
  <c r="CY237" i="2"/>
  <c r="DG237" i="2"/>
  <c r="CQ240" i="2"/>
  <c r="CY240" i="2"/>
  <c r="DG240" i="2"/>
  <c r="CQ243" i="2"/>
  <c r="CY243" i="2"/>
  <c r="DG243" i="2"/>
  <c r="CQ246" i="2"/>
  <c r="CY246" i="2"/>
  <c r="DG246" i="2"/>
  <c r="DX228" i="2"/>
  <c r="DX231" i="2"/>
  <c r="DX234" i="2"/>
  <c r="EC234" i="2" s="1"/>
  <c r="CR237" i="2"/>
  <c r="CZ237" i="2"/>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Q162" i="2"/>
  <c r="AI192" i="2"/>
  <c r="CG192" i="2" s="1"/>
  <c r="DS192" i="2" s="1"/>
  <c r="BY162" i="2"/>
  <c r="CD162" i="2"/>
  <c r="BS162" i="2"/>
  <c r="CA162" i="2"/>
  <c r="CC162" i="2"/>
  <c r="BO162" i="2"/>
  <c r="CB162" i="2"/>
  <c r="BN162" i="2"/>
  <c r="BL162" i="2"/>
  <c r="BW162" i="2"/>
  <c r="BK162" i="2"/>
  <c r="BT162" i="2"/>
  <c r="DL189" i="2"/>
  <c r="I89" i="3" s="1"/>
  <c r="DX195" i="2"/>
  <c r="DU195" i="2"/>
  <c r="DY195" i="2"/>
  <c r="EB195" i="2"/>
  <c r="DT195" i="2"/>
  <c r="DZ195" i="2"/>
  <c r="BU162" i="2"/>
  <c r="BZ177" i="2"/>
  <c r="BV177" i="2"/>
  <c r="BT177" i="2"/>
  <c r="BO177" i="2"/>
  <c r="CD177" i="2"/>
  <c r="BN177" i="2"/>
  <c r="CB177" i="2"/>
  <c r="BL177" i="2"/>
  <c r="BW177"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DT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BT174"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CZ198" i="2"/>
  <c r="CR198" i="2"/>
  <c r="DE198" i="2"/>
  <c r="CO198" i="2"/>
  <c r="BO201" i="2"/>
  <c r="CY201" i="2"/>
  <c r="BS204" i="2"/>
  <c r="DD204" i="2"/>
  <c r="CV204" i="2"/>
  <c r="CN204" i="2"/>
  <c r="DC204" i="2"/>
  <c r="CU204" i="2"/>
  <c r="CM204" i="2"/>
  <c r="DA204" i="2"/>
  <c r="CS204" i="2"/>
  <c r="DH204" i="2"/>
  <c r="CZ204" i="2"/>
  <c r="CR204" i="2"/>
  <c r="DG204" i="2"/>
  <c r="CY204" i="2"/>
  <c r="CQ204" i="2"/>
  <c r="DE204" i="2"/>
  <c r="CO204" i="2"/>
  <c r="AG210" i="2"/>
  <c r="AK210" i="2"/>
  <c r="CH210" i="2" s="1"/>
  <c r="DT210" i="2" s="1"/>
  <c r="AL210" i="2"/>
  <c r="AM210" i="2" s="1"/>
  <c r="CI210" i="2" s="1"/>
  <c r="DU210" i="2" s="1"/>
  <c r="BZ213" i="2"/>
  <c r="BR216" i="2"/>
  <c r="DU198" i="2"/>
  <c r="DU201"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EC204" i="2" s="1"/>
  <c r="CR207" i="2"/>
  <c r="CZ207" i="2"/>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CN216" i="2"/>
  <c r="CV216" i="2"/>
  <c r="DU159"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DT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BR162" i="2"/>
  <c r="BZ162" i="2"/>
  <c r="CP162" i="2"/>
  <c r="DF162" i="2"/>
  <c r="DV162" i="2"/>
  <c r="BZ165" i="2"/>
  <c r="BR165" i="2"/>
  <c r="CA165" i="2"/>
  <c r="CS165" i="2"/>
  <c r="DB165" i="2"/>
  <c r="DX168" i="2"/>
  <c r="CU171" i="2"/>
  <c r="DG171" i="2"/>
  <c r="AG174" i="2"/>
  <c r="AK174" i="2"/>
  <c r="CH174" i="2" s="1"/>
  <c r="DT174" i="2" s="1"/>
  <c r="AC175" i="2"/>
  <c r="CZ177" i="2"/>
  <c r="AC178"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BX162" i="2"/>
  <c r="CN162" i="2"/>
  <c r="CV162" i="2"/>
  <c r="DD162" i="2"/>
  <c r="DJ162" i="2" s="1"/>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CP168" i="2"/>
  <c r="CU168" i="2"/>
  <c r="DD168" i="2"/>
  <c r="BN171" i="2"/>
  <c r="CT171" i="2"/>
  <c r="DD171" i="2"/>
  <c r="CR174" i="2"/>
  <c r="DD174" i="2"/>
  <c r="CY177" i="2"/>
  <c r="AG180" i="2"/>
  <c r="AK180" i="2"/>
  <c r="CH180" i="2" s="1"/>
  <c r="DT180" i="2" s="1"/>
  <c r="CT180" i="2"/>
  <c r="DU174" i="2"/>
  <c r="AK183" i="2"/>
  <c r="CH183" i="2" s="1"/>
  <c r="DT183" i="2" s="1"/>
  <c r="CO183" i="2"/>
  <c r="DE183" i="2"/>
  <c r="AK186" i="2"/>
  <c r="CH186" i="2" s="1"/>
  <c r="DT186" i="2" s="1"/>
  <c r="BQ186" i="2"/>
  <c r="BY186" i="2"/>
  <c r="CO186" i="2"/>
  <c r="DE186" i="2"/>
  <c r="DU186" i="2"/>
  <c r="BR168" i="2"/>
  <c r="BR171" i="2"/>
  <c r="BR174" i="2"/>
  <c r="DV174" i="2"/>
  <c r="BR177" i="2"/>
  <c r="BR180" i="2"/>
  <c r="BR183" i="2"/>
  <c r="CP183" i="2"/>
  <c r="DF183" i="2"/>
  <c r="DV183" i="2"/>
  <c r="BR186" i="2"/>
  <c r="BZ186" i="2"/>
  <c r="CP186" i="2"/>
  <c r="DF186" i="2"/>
  <c r="DV186" i="2"/>
  <c r="CQ183" i="2"/>
  <c r="CY183" i="2"/>
  <c r="DG183" i="2"/>
  <c r="CQ186" i="2"/>
  <c r="CY186" i="2"/>
  <c r="DG186" i="2"/>
  <c r="CR183" i="2"/>
  <c r="CZ183" i="2"/>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CX228" i="2" l="1"/>
  <c r="DI198" i="2"/>
  <c r="DO198" i="2" s="1"/>
  <c r="DJ234" i="2"/>
  <c r="CW219" i="2"/>
  <c r="DN219" i="2" s="1"/>
  <c r="DJ237" i="2"/>
  <c r="DJ192" i="2"/>
  <c r="EC201" i="2"/>
  <c r="DL204" i="2"/>
  <c r="I94" i="3" s="1"/>
  <c r="CW210" i="2"/>
  <c r="DN210" i="2" s="1"/>
  <c r="DI204" i="2"/>
  <c r="DO204" i="2" s="1"/>
  <c r="CW231" i="2"/>
  <c r="DN231" i="2" s="1"/>
  <c r="DJ183" i="2"/>
  <c r="DI168" i="2"/>
  <c r="DO168" i="2" s="1"/>
  <c r="EC228" i="2"/>
  <c r="CX198" i="2"/>
  <c r="DL174" i="2"/>
  <c r="I84" i="3" s="1"/>
  <c r="DL222" i="2"/>
  <c r="I100" i="3" s="1"/>
  <c r="DM222" i="2"/>
  <c r="J100" i="3" s="1"/>
  <c r="DL180" i="2"/>
  <c r="I86" i="3" s="1"/>
  <c r="DJ207" i="2"/>
  <c r="DI240" i="2"/>
  <c r="DO240" i="2"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DP198" i="2" s="1"/>
  <c r="L92" i="3" s="1"/>
  <c r="EC246" i="2"/>
  <c r="DM231" i="2"/>
  <c r="J103" i="3" s="1"/>
  <c r="CF231" i="2"/>
  <c r="CW216" i="2"/>
  <c r="DN216" i="2" s="1"/>
  <c r="EC186" i="2"/>
  <c r="CX210" i="2"/>
  <c r="CX237" i="2"/>
  <c r="DI231" i="2"/>
  <c r="DO231" i="2" s="1"/>
  <c r="DJ222" i="2"/>
  <c r="CX186" i="2"/>
  <c r="DI174" i="2"/>
  <c r="DO174" i="2" s="1"/>
  <c r="DP174" i="2" s="1"/>
  <c r="L84" i="3"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04" i="2" l="1"/>
  <c r="L94" i="3" s="1"/>
  <c r="DP231" i="2"/>
  <c r="L103" i="3" s="1"/>
  <c r="DP228" i="2"/>
  <c r="L102" i="3" s="1"/>
  <c r="DP192" i="2"/>
  <c r="L90" i="3" s="1"/>
  <c r="DP201" i="2"/>
  <c r="L93"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ED222" i="2" s="1"/>
  <c r="M100" i="3" s="1"/>
  <c r="DP183" i="2"/>
  <c r="L87" i="3" s="1"/>
  <c r="DP162" i="2"/>
  <c r="L80" i="3" s="1"/>
  <c r="DP207" i="2"/>
  <c r="L95"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P243" i="2" s="1"/>
  <c r="DI246"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CA36" i="2" s="1"/>
  <c r="AM36" i="2"/>
  <c r="CI36" i="2" s="1"/>
  <c r="DU36" i="2" s="1"/>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T249" i="2" l="1"/>
  <c r="AI12" i="2"/>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L9" i="2"/>
  <c r="BK9" i="2"/>
  <c r="AR249" i="2"/>
  <c r="EC36" i="2"/>
  <c r="AS12" i="2"/>
  <c r="BC12" i="2"/>
  <c r="DY12" i="2" s="1"/>
  <c r="CB36" i="2"/>
  <c r="DO36" i="2"/>
  <c r="AS9" i="2"/>
  <c r="AS249" i="2" s="1"/>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Z9" i="2" l="1"/>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CA30" i="2" s="1"/>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AK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CF249" i="2"/>
  <c r="DX12" i="2"/>
  <c r="DX249" i="2" s="1"/>
  <c r="BA249" i="2"/>
  <c r="B72" i="2"/>
  <c r="A49" i="3"/>
  <c r="AX15" i="2"/>
  <c r="AN15" i="2"/>
  <c r="AV33" i="2"/>
  <c r="AM33" i="2"/>
  <c r="AV21" i="2"/>
  <c r="AM21" i="2"/>
  <c r="AV24" i="2"/>
  <c r="AM24" i="2"/>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DS3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63" i="2" l="1"/>
  <c r="DJ84" i="2"/>
  <c r="CQ249" i="2"/>
  <c r="DJ138" i="2"/>
  <c r="CR249" i="2"/>
  <c r="DD249" i="2"/>
  <c r="DC249" i="2"/>
  <c r="DA249" i="2"/>
  <c r="DJ141"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AF153" i="2"/>
  <c r="AF129" i="2"/>
  <c r="AF105" i="2"/>
  <c r="DL105" i="2" s="1"/>
  <c r="AF81" i="2"/>
  <c r="AF87" i="2"/>
  <c r="AF69" i="2"/>
  <c r="AF150" i="2"/>
  <c r="DL150" i="2" s="1"/>
  <c r="AF126" i="2"/>
  <c r="AF102" i="2"/>
  <c r="AF54" i="2"/>
  <c r="AF66" i="2"/>
  <c r="DL66" i="2" s="1"/>
  <c r="AF147" i="2"/>
  <c r="AF123" i="2"/>
  <c r="AF99" i="2"/>
  <c r="AF57" i="2"/>
  <c r="AF114" i="2"/>
  <c r="AF111" i="2"/>
  <c r="AF63" i="2"/>
  <c r="AF144" i="2"/>
  <c r="DL144" i="2" s="1"/>
  <c r="AF120" i="2"/>
  <c r="DL120" i="2" s="1"/>
  <c r="AF96" i="2"/>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53" i="2" l="1"/>
  <c r="DL72" i="2"/>
  <c r="DL81" i="2"/>
  <c r="DL96" i="2"/>
  <c r="DL102" i="2"/>
  <c r="DT156" i="2"/>
  <c r="CH249" i="2"/>
  <c r="DL63" i="2"/>
  <c r="I47" i="3" s="1"/>
  <c r="DL69" i="2"/>
  <c r="AI249" i="2"/>
  <c r="DL111" i="2"/>
  <c r="AM249" i="2"/>
  <c r="DL147"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DO15" i="2" s="1"/>
  <c r="BK18" i="2"/>
  <c r="BK249" i="2" s="1"/>
  <c r="BM15" i="2"/>
  <c r="BM249" i="2" s="1"/>
  <c r="L10" i="8"/>
  <c r="DU54" i="2" l="1"/>
  <c r="CI249" i="2"/>
  <c r="DL249" i="2"/>
  <c r="DS54" i="2"/>
  <c r="DS249" i="2" s="1"/>
  <c r="CG249" i="2"/>
  <c r="DT249" i="2"/>
  <c r="B111" i="2"/>
  <c r="A62" i="3"/>
  <c r="CZ12" i="2"/>
  <c r="CY12" i="2"/>
  <c r="DR12" i="2"/>
  <c r="DR249" i="2" s="1"/>
  <c r="CN12" i="2"/>
  <c r="CX12" i="2" s="1"/>
  <c r="CM12" i="2"/>
  <c r="CM18" i="2"/>
  <c r="CN9" i="2"/>
  <c r="DP27" i="2"/>
  <c r="L35" i="3" s="1"/>
  <c r="CY9" i="2"/>
  <c r="F4" i="8"/>
  <c r="CY249" i="2" l="1"/>
  <c r="DJ12" i="2"/>
  <c r="DJ249" i="2" s="1"/>
  <c r="CZ249" i="2"/>
  <c r="CM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E47" i="8" s="1"/>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B165" i="2" l="1"/>
  <c r="A80" i="3"/>
  <c r="D10" i="3"/>
  <c r="BT12" i="2"/>
  <c r="BT249" i="2" s="1"/>
  <c r="AO253" i="2" s="1"/>
  <c r="AY249" i="2"/>
  <c r="C10" i="3" s="1"/>
  <c r="DO33" i="2"/>
  <c r="N17" i="8" s="1"/>
  <c r="CB250" i="2"/>
  <c r="DH12" i="2"/>
  <c r="CV12" i="2"/>
  <c r="CK12" i="2"/>
  <c r="CK249" i="2" s="1"/>
  <c r="DV12" i="2"/>
  <c r="ED33" i="2"/>
  <c r="M37" i="3" s="1"/>
  <c r="J30" i="3"/>
  <c r="CI250" i="2"/>
  <c r="EB12" i="2"/>
  <c r="C13" i="1"/>
  <c r="C12" i="1"/>
  <c r="I11" i="1"/>
  <c r="C11" i="1"/>
  <c r="B168" i="2" l="1"/>
  <c r="A81" i="3"/>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B171" i="2" l="1"/>
  <c r="A82" i="3"/>
  <c r="DN12" i="2"/>
  <c r="DN249" i="2" s="1"/>
  <c r="CW249" i="2"/>
  <c r="C14" i="3" s="1"/>
  <c r="C19" i="3" s="1"/>
  <c r="ED12" i="2"/>
  <c r="ED249" i="2" s="1"/>
  <c r="D11" i="3"/>
  <c r="BG254" i="2"/>
  <c r="D14" i="3"/>
  <c r="D19" i="3" s="1"/>
  <c r="N11" i="8"/>
  <c r="D5" i="1"/>
  <c r="L11" i="1"/>
  <c r="R11" i="1" s="1"/>
  <c r="Q11" i="1"/>
  <c r="D6" i="1" s="1"/>
  <c r="E4" i="1"/>
  <c r="D4" i="1"/>
  <c r="D3" i="1"/>
  <c r="DP12" i="2" l="1"/>
  <c r="DP249" i="2" s="1"/>
  <c r="M30" i="3"/>
  <c r="B174" i="2"/>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<sst xmlns="http://schemas.openxmlformats.org/spreadsheetml/2006/main" count="1660" uniqueCount="305">
  <si>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</si>
  <si>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</si>
  <si>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</si>
  <si>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</si>
  <si>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</si>
  <si>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</si>
  <si>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</si>
  <si>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</si>
  <si>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</si>
  <si>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</si>
  <si>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</si>
  <si>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</si>
  <si>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</si>
  <si>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</si>
  <si>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</si>
  <si>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</si>
  <si>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</si>
  <si>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</si>
  <si>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</si>
  <si>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</si>
  <si>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</si>
  <si>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</si>
  <si>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</si>
  <si>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</si>
  <si>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</si>
  <si>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</si>
  <si>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</si>
  <si>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</si>
  <si>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</si>
  <si>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</si>
  <si>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</si>
  <si>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</si>
  <si>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</si>
  <si>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</si>
  <si>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</si>
  <si>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</si>
  <si>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</si>
  <si>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</si>
  <si>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</si>
  <si>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</si>
  <si>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</si>
  <si>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</si>
  <si>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</si>
  <si>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</si>
  <si>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</si>
  <si>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</si>
  <si>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</si>
  <si>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</si>
  <si>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</si>
  <si>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</si>
  <si>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</si>
  <si>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</si>
  <si>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</si>
  <si>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</si>
  <si>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</si>
  <si>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</si>
  <si>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</si>
  <si>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</si>
  <si>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</si>
  <si>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</si>
  <si>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</si>
  <si>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</si>
  <si>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</si>
  <si>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</si>
  <si>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</si>
  <si>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</si>
  <si>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</si>
  <si>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</si>
  <si>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</si>
  <si>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</si>
  <si>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</si>
  <si>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</si>
  <si>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</si>
  <si>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</si>
  <si>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</si>
  <si>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</si>
  <si>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</si>
  <si>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</si>
  <si>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</si>
  <si>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</si>
  <si>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</si>
  <si>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</si>
  <si>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</si>
  <si>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</si>
  <si>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</si>
  <si>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</si>
  <si>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</si>
  <si>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</si>
  <si>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</si>
  <si>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</si>
  <si>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</si>
  <si>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</si>
  <si>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</si>
  <si>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</si>
  <si>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</si>
  <si>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</si>
  <si>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</si>
  <si>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</si>
  <si>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</si>
  <si>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</si>
  <si>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</si>
  <si>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</si>
  <si>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</si>
  <si>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</si>
  <si>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</si>
  <si>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</si>
  <si>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</si>
  <si>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</si>
  <si>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</si>
  <si>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</si>
  <si>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</si>
  <si>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</si>
  <si>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</si>
  <si>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</si>
  <si>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</si>
  <si>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</si>
  <si>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</si>
  <si>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</si>
  <si>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</si>
  <si>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</si>
  <si>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</si>
  <si>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</si>
  <si>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</si>
  <si>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</si>
  <si>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</si>
  <si>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</si>
  <si>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</si>
  <si>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</si>
  <si>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</si>
  <si>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</si>
  <si>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</si>
  <si>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</si>
  <si>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</si>
  <si>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</si>
  <si>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</si>
  <si>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</si>
  <si>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</si>
  <si>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</si>
  <si>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</si>
  <si>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</si>
  <si>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</si>
  <si>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</si>
  <si>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</si>
  <si>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</si>
  <si>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</si>
  <si>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</si>
  <si>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</si>
  <si>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</si>
  <si>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</si>
  <si>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</si>
  <si>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</si>
  <si>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</si>
  <si>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</si>
  <si>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</si>
  <si>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</si>
  <si>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</si>
  <si>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</si>
  <si>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</si>
  <si>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</si>
  <si>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</si>
  <si>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</si>
  <si>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</si>
  <si>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</si>
  <si>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</si>
  <si>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</si>
  <si>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</si>
  <si>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</si>
  <si>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</si>
  <si>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</si>
  <si>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</si>
  <si>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</si>
  <si>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</si>
  <si>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</si>
  <si>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</si>
  <si>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</si>
  <si>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</si>
  <si>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</si>
  <si>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</si>
  <si>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</si>
  <si>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</si>
  <si>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</si>
  <si>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</si>
  <si>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</si>
  <si>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</si>
  <si>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</si>
  <si>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</si>
  <si>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</si>
  <si>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</si>
  <si>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</si>
  <si>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</si>
  <si>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</si>
  <si>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</si>
  <si>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</si>
  <si>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</si>
  <si>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</si>
  <si>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</si>
  <si>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</si>
  <si>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</si>
  <si>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</si>
  <si>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</si>
  <si>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</si>
  <si>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</si>
  <si>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</si>
  <si>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</si>
  <si>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</si>
  <si>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</si>
  <si>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</si>
  <si>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</si>
  <si>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</si>
  <si>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</si>
  <si>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</si>
  <si>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</si>
  <si>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</si>
  <si>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</si>
  <si>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</si>
  <si>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</si>
  <si>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</si>
  <si>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</si>
  <si>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</si>
  <si>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</si>
  <si>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</si>
  <si>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</si>
  <si>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</si>
  <si>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</si>
  <si>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</si>
  <si>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</si>
  <si>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</si>
  <si>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</si>
  <si>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</si>
  <si>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</si>
  <si>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</si>
  <si>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</si>
  <si>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</si>
  <si>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</si>
  <si>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</si>
  <si>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</si>
  <si>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</si>
  <si>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</si>
  <si>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</si>
  <si>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</si>
  <si>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</si>
  <si>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</si>
  <si>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</si>
  <si>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</si>
  <si>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</si>
  <si>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</si>
  <si>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</si>
  <si>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</si>
  <si>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</si>
  <si>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</si>
  <si>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</si>
  <si>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</si>
  <si>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</si>
  <si>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</si>
  <si>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</si>
  <si>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</si>
  <si>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</si>
  <si>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</si>
  <si>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</si>
  <si>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</si>
  <si>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</si>
  <si>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</si>
  <si>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</si>
  <si>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</si>
  <si>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</si>
  <si>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</si>
  <si>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</si>
  <si>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</si>
  <si>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</si>
  <si>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</si>
  <si>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</si>
  <si>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</si>
  <si>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</si>
  <si>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</si>
  <si>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</si>
  <si>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</si>
  <si>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</si>
  <si>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</si>
  <si>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</si>
  <si>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</si>
  <si>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</si>
  <si>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</si>
  <si>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</si>
  <si>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</si>
  <si>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</si>
  <si>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</si>
  <si>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</si>
  <si>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</si>
  <si>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</si>
  <si>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</si>
  <si>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</si>
  <si>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</si>
  <si>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</si>
  <si>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</si>
  <si>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</si>
  <si>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</si>
  <si>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</si>
  <si>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</si>
  <si>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</si>
  <si>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</si>
  <si>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</si>
  <si>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Transformácia registratúrneho záznamu</t>
  </si>
  <si>
    <t>395/2002</t>
  </si>
  <si>
    <t>§ 16b</t>
  </si>
  <si>
    <t>pôvodcovia registratúry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</si>
</sst>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7B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7C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7D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AC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B3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B9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BB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BC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BD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BE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BF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C0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C1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C2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C7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C8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C9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CB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CC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CD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CE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CF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D0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D1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D2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D3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D5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D6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D7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D9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1" t="s">
        <v>22</v>
      </c>
      <c r="C2" s="372"/>
      <c r="D2" s="33" t="s">
        <v>26</v>
      </c>
      <c r="E2" s="34" t="s">
        <v>14</v>
      </c>
    </row>
    <row r="3" spans="1:23" ht="24.75" customHeight="1" x14ac:dyDescent="0.2">
      <c r="B3" s="365" t="s">
        <v>23</v>
      </c>
      <c r="C3" s="366"/>
      <c r="D3" s="44">
        <f>SUM(M11:M13)</f>
        <v>0</v>
      </c>
      <c r="E3" s="35">
        <f>SUM(N11:N13)</f>
        <v>0</v>
      </c>
    </row>
    <row r="4" spans="1:23" ht="24.75" customHeight="1" x14ac:dyDescent="0.2">
      <c r="B4" s="367" t="s">
        <v>24</v>
      </c>
      <c r="C4" s="368"/>
      <c r="D4" s="45">
        <f>SUM(O11:O13)</f>
        <v>0</v>
      </c>
      <c r="E4" s="36">
        <f>SUM(P11:P13)</f>
        <v>0</v>
      </c>
    </row>
    <row r="5" spans="1:23" ht="24.75" customHeight="1" x14ac:dyDescent="0.2">
      <c r="B5" s="369" t="s">
        <v>25</v>
      </c>
      <c r="C5" s="37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3" t="s">
        <v>13</v>
      </c>
      <c r="C8" s="353"/>
      <c r="D8" s="26">
        <v>835</v>
      </c>
      <c r="E8" s="4"/>
      <c r="F8" s="4"/>
      <c r="G8" s="4"/>
      <c r="H8" s="4"/>
      <c r="I8" s="4"/>
      <c r="J8" s="4"/>
      <c r="K8" s="4"/>
      <c r="L8" s="5"/>
      <c r="M8" s="4"/>
      <c r="N8" s="4"/>
      <c r="O8" s="4"/>
      <c r="P8" s="4"/>
      <c r="Q8" s="5"/>
      <c r="R8" s="5"/>
    </row>
    <row r="9" spans="1:23" s="6" customFormat="1" ht="20.25" customHeight="1" x14ac:dyDescent="0.2">
      <c r="A9" s="7"/>
      <c r="B9" s="354" t="s">
        <v>29</v>
      </c>
      <c r="C9" s="355"/>
      <c r="D9" s="355"/>
      <c r="E9" s="356" t="s">
        <v>27</v>
      </c>
      <c r="F9" s="356" t="s">
        <v>28</v>
      </c>
      <c r="G9" s="349" t="s">
        <v>34</v>
      </c>
      <c r="H9" s="351" t="s">
        <v>12</v>
      </c>
      <c r="I9" s="387" t="s">
        <v>12</v>
      </c>
      <c r="J9" s="389" t="s">
        <v>0</v>
      </c>
    </row>
    <row r="10" spans="1:23" s="12" customFormat="1" ht="60" customHeight="1" thickBot="1" x14ac:dyDescent="0.25">
      <c r="A10" s="24"/>
      <c r="B10" s="358" t="s">
        <v>30</v>
      </c>
      <c r="C10" s="359"/>
      <c r="D10" s="27" t="s">
        <v>31</v>
      </c>
      <c r="E10" s="357"/>
      <c r="F10" s="357"/>
      <c r="G10" s="350"/>
      <c r="H10" s="352"/>
      <c r="I10" s="388"/>
      <c r="J10" s="390"/>
      <c r="K10" s="25"/>
      <c r="L10" s="23"/>
      <c r="S10" s="20"/>
    </row>
    <row r="11" spans="1:23" s="17" customFormat="1" x14ac:dyDescent="0.2">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25">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zoomScale="70" zoomScaleNormal="70" workbookViewId="0">
      <pane xSplit="2" ySplit="8" topLeftCell="C9" activePane="bottomRight" state="frozen"/>
      <selection activeCell="B1" sqref="B1"/>
      <selection pane="topRight" activeCell="C1" sqref="C1"/>
      <selection pane="bottomLeft" activeCell="B9" sqref="B9"/>
      <selection pane="bottomRight" activeCell="O9" sqref="O9:O11"/>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2"/>
      <c r="C4" s="522"/>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11" t="s">
        <v>300</v>
      </c>
      <c r="D5" s="511"/>
      <c r="E5" s="512"/>
      <c r="F5" s="512"/>
      <c r="G5" s="124">
        <v>1947.65</v>
      </c>
      <c r="H5" s="124"/>
      <c r="I5" s="124"/>
      <c r="J5" s="124"/>
      <c r="K5" s="96"/>
      <c r="L5" s="96"/>
      <c r="M5" s="137"/>
      <c r="N5" s="12"/>
      <c r="O5" s="484" t="s">
        <v>110</v>
      </c>
      <c r="P5" s="484"/>
      <c r="Q5" s="484"/>
      <c r="R5" s="484"/>
      <c r="S5" s="484"/>
      <c r="T5" s="484"/>
      <c r="U5" s="484"/>
      <c r="V5" s="484"/>
      <c r="W5" s="484"/>
      <c r="X5" s="484"/>
      <c r="Y5" s="484"/>
      <c r="Z5" s="484"/>
      <c r="AA5" s="484"/>
      <c r="AB5" s="484"/>
      <c r="AC5" s="484"/>
      <c r="AD5" s="484"/>
      <c r="AE5" s="484"/>
      <c r="AF5" s="504"/>
      <c r="AG5" s="504"/>
      <c r="AH5" s="504"/>
      <c r="AI5" s="504"/>
      <c r="AJ5" s="234"/>
      <c r="AK5" s="234"/>
      <c r="AL5" s="145"/>
      <c r="AM5" s="145"/>
      <c r="AN5" s="144"/>
      <c r="AO5" s="144"/>
      <c r="AP5" s="496" t="s">
        <v>63</v>
      </c>
      <c r="AQ5" s="497"/>
      <c r="AR5" s="497"/>
      <c r="AS5" s="497"/>
      <c r="AT5" s="497"/>
      <c r="AU5" s="497"/>
      <c r="AV5" s="497"/>
      <c r="AW5" s="497"/>
      <c r="AX5" s="497"/>
      <c r="AY5" s="498"/>
      <c r="AZ5" s="501" t="s">
        <v>130</v>
      </c>
      <c r="BA5" s="502"/>
      <c r="BB5" s="502"/>
      <c r="BC5" s="502"/>
      <c r="BD5" s="502"/>
      <c r="BE5" s="502"/>
      <c r="BF5" s="502"/>
      <c r="BG5" s="502"/>
      <c r="BH5" s="502"/>
      <c r="BI5" s="503"/>
      <c r="BJ5" s="302"/>
      <c r="BK5" s="566" t="s">
        <v>249</v>
      </c>
      <c r="BL5" s="497"/>
      <c r="BM5" s="497"/>
      <c r="BN5" s="497"/>
      <c r="BO5" s="497"/>
      <c r="BP5" s="497"/>
      <c r="BQ5" s="497"/>
      <c r="BR5" s="497"/>
      <c r="BS5" s="497"/>
      <c r="BT5" s="498"/>
      <c r="BU5" s="501" t="s">
        <v>250</v>
      </c>
      <c r="BV5" s="502"/>
      <c r="BW5" s="502"/>
      <c r="BX5" s="502"/>
      <c r="BY5" s="502"/>
      <c r="BZ5" s="502"/>
      <c r="CA5" s="502"/>
      <c r="CB5" s="502"/>
      <c r="CC5" s="502"/>
      <c r="CD5" s="567"/>
      <c r="CE5" s="144"/>
      <c r="CF5" s="473" t="s">
        <v>229</v>
      </c>
      <c r="CG5" s="474"/>
      <c r="CH5" s="474"/>
      <c r="CI5" s="474"/>
      <c r="CJ5" s="475"/>
      <c r="CK5" s="461" t="s">
        <v>225</v>
      </c>
      <c r="CL5" s="221"/>
      <c r="CM5" s="468" t="s">
        <v>96</v>
      </c>
      <c r="CN5" s="469"/>
      <c r="CO5" s="469"/>
      <c r="CP5" s="469"/>
      <c r="CQ5" s="469"/>
      <c r="CR5" s="469"/>
      <c r="CS5" s="469"/>
      <c r="CT5" s="469"/>
      <c r="CU5" s="469"/>
      <c r="CV5" s="470"/>
      <c r="CW5" s="144"/>
      <c r="CX5"/>
      <c r="CY5" s="468" t="s">
        <v>97</v>
      </c>
      <c r="CZ5" s="469"/>
      <c r="DA5" s="469"/>
      <c r="DB5" s="469"/>
      <c r="DC5" s="469"/>
      <c r="DD5" s="469"/>
      <c r="DE5" s="469"/>
      <c r="DF5" s="469"/>
      <c r="DG5" s="469"/>
      <c r="DH5" s="470"/>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81" t="s">
        <v>293</v>
      </c>
      <c r="X6" s="482"/>
      <c r="Y6" s="482"/>
      <c r="Z6" s="482"/>
      <c r="AA6" s="482"/>
      <c r="AB6" s="482"/>
      <c r="AC6" s="482"/>
      <c r="AD6" s="482"/>
      <c r="AE6" s="48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2"/>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8" t="s">
        <v>197</v>
      </c>
      <c r="DS6" s="469"/>
      <c r="DT6" s="469"/>
      <c r="DU6" s="469"/>
      <c r="DV6" s="470"/>
      <c r="DW6" s="146"/>
      <c r="DX6" s="468" t="s">
        <v>196</v>
      </c>
      <c r="DY6" s="469"/>
      <c r="DZ6" s="469"/>
      <c r="EA6" s="469"/>
      <c r="EB6" s="470"/>
      <c r="EC6" s="146"/>
      <c r="ED6" s="227" t="s">
        <v>191</v>
      </c>
    </row>
    <row r="7" spans="1:134" s="6" customFormat="1" ht="72.75" customHeight="1" x14ac:dyDescent="0.2">
      <c r="A7" s="7"/>
      <c r="B7" s="529" t="s">
        <v>71</v>
      </c>
      <c r="C7" s="459" t="s">
        <v>284</v>
      </c>
      <c r="D7" s="459" t="s">
        <v>112</v>
      </c>
      <c r="E7" s="459" t="s">
        <v>287</v>
      </c>
      <c r="F7" s="459" t="s">
        <v>223</v>
      </c>
      <c r="G7" s="459" t="s">
        <v>113</v>
      </c>
      <c r="H7" s="459" t="s">
        <v>189</v>
      </c>
      <c r="I7" s="513" t="s">
        <v>189</v>
      </c>
      <c r="J7" s="513" t="s">
        <v>292</v>
      </c>
      <c r="K7" s="459" t="s">
        <v>76</v>
      </c>
      <c r="L7" s="459" t="s">
        <v>285</v>
      </c>
      <c r="M7" s="138" t="s">
        <v>95</v>
      </c>
      <c r="N7" s="459" t="s">
        <v>224</v>
      </c>
      <c r="O7" s="538" t="s">
        <v>100</v>
      </c>
      <c r="P7" s="539"/>
      <c r="Q7" s="539"/>
      <c r="R7" s="540"/>
      <c r="S7" s="553" t="s">
        <v>297</v>
      </c>
      <c r="T7" s="554"/>
      <c r="U7" s="555"/>
      <c r="V7" s="210"/>
      <c r="W7" s="210" t="s">
        <v>233</v>
      </c>
      <c r="X7" s="485" t="s">
        <v>278</v>
      </c>
      <c r="Y7" s="486"/>
      <c r="Z7" s="486"/>
      <c r="AA7" s="487"/>
      <c r="AB7" s="332"/>
      <c r="AC7" s="332"/>
      <c r="AD7" s="332"/>
      <c r="AE7" s="332"/>
      <c r="AF7" s="536" t="s">
        <v>135</v>
      </c>
      <c r="AG7" s="518"/>
      <c r="AH7" s="517" t="s">
        <v>296</v>
      </c>
      <c r="AI7" s="518"/>
      <c r="AJ7" s="537" t="s">
        <v>299</v>
      </c>
      <c r="AK7" s="472"/>
      <c r="AL7" s="534" t="s">
        <v>298</v>
      </c>
      <c r="AM7" s="535"/>
      <c r="AN7" s="499" t="s">
        <v>235</v>
      </c>
      <c r="AO7" s="532"/>
      <c r="AP7" s="536" t="s">
        <v>135</v>
      </c>
      <c r="AQ7" s="518"/>
      <c r="AR7" s="517" t="s">
        <v>232</v>
      </c>
      <c r="AS7" s="518"/>
      <c r="AT7" s="471" t="s">
        <v>252</v>
      </c>
      <c r="AU7" s="472"/>
      <c r="AV7" s="534" t="s">
        <v>234</v>
      </c>
      <c r="AW7" s="535"/>
      <c r="AX7" s="499" t="s">
        <v>235</v>
      </c>
      <c r="AY7" s="500"/>
      <c r="AZ7" s="488" t="s">
        <v>135</v>
      </c>
      <c r="BA7" s="489"/>
      <c r="BB7" s="489" t="s">
        <v>232</v>
      </c>
      <c r="BC7" s="489"/>
      <c r="BD7" s="471" t="s">
        <v>252</v>
      </c>
      <c r="BE7" s="472"/>
      <c r="BF7" s="490" t="s">
        <v>239</v>
      </c>
      <c r="BG7" s="490"/>
      <c r="BH7" s="476" t="s">
        <v>240</v>
      </c>
      <c r="BI7" s="493"/>
      <c r="BJ7" s="463" t="s">
        <v>248</v>
      </c>
      <c r="BK7" s="536" t="s">
        <v>135</v>
      </c>
      <c r="BL7" s="518"/>
      <c r="BM7" s="517" t="s">
        <v>232</v>
      </c>
      <c r="BN7" s="518"/>
      <c r="BO7" s="471" t="s">
        <v>252</v>
      </c>
      <c r="BP7" s="472"/>
      <c r="BQ7" s="534" t="s">
        <v>234</v>
      </c>
      <c r="BR7" s="535"/>
      <c r="BS7" s="499" t="s">
        <v>235</v>
      </c>
      <c r="BT7" s="500"/>
      <c r="BU7" s="488" t="s">
        <v>135</v>
      </c>
      <c r="BV7" s="489"/>
      <c r="BW7" s="489" t="s">
        <v>232</v>
      </c>
      <c r="BX7" s="489"/>
      <c r="BY7" s="471" t="s">
        <v>252</v>
      </c>
      <c r="BZ7" s="472"/>
      <c r="CA7" s="490" t="s">
        <v>239</v>
      </c>
      <c r="CB7" s="490"/>
      <c r="CC7" s="476" t="s">
        <v>240</v>
      </c>
      <c r="CD7" s="477"/>
      <c r="CE7" s="461" t="s">
        <v>245</v>
      </c>
      <c r="CF7" s="308" t="s">
        <v>214</v>
      </c>
      <c r="CG7" s="270" t="s">
        <v>236</v>
      </c>
      <c r="CH7" s="270" t="s">
        <v>253</v>
      </c>
      <c r="CI7" s="270" t="s">
        <v>237</v>
      </c>
      <c r="CJ7" s="235" t="s">
        <v>238</v>
      </c>
      <c r="CK7" s="462"/>
      <c r="CL7" s="505" t="s">
        <v>99</v>
      </c>
      <c r="CM7" s="488" t="s">
        <v>135</v>
      </c>
      <c r="CN7" s="489"/>
      <c r="CO7" s="489" t="s">
        <v>232</v>
      </c>
      <c r="CP7" s="489"/>
      <c r="CQ7" s="471" t="s">
        <v>252</v>
      </c>
      <c r="CR7" s="472"/>
      <c r="CS7" s="490" t="s">
        <v>239</v>
      </c>
      <c r="CT7" s="490"/>
      <c r="CU7" s="476" t="s">
        <v>240</v>
      </c>
      <c r="CV7" s="477"/>
      <c r="CW7" s="461" t="s">
        <v>279</v>
      </c>
      <c r="CX7" s="461" t="s">
        <v>294</v>
      </c>
      <c r="CY7" s="488" t="s">
        <v>135</v>
      </c>
      <c r="CZ7" s="489"/>
      <c r="DA7" s="489" t="s">
        <v>232</v>
      </c>
      <c r="DB7" s="489"/>
      <c r="DC7" s="471" t="s">
        <v>252</v>
      </c>
      <c r="DD7" s="472"/>
      <c r="DE7" s="490" t="s">
        <v>281</v>
      </c>
      <c r="DF7" s="490"/>
      <c r="DG7" s="476" t="s">
        <v>240</v>
      </c>
      <c r="DH7" s="477"/>
      <c r="DI7" s="461" t="s">
        <v>280</v>
      </c>
      <c r="DJ7" s="461" t="s">
        <v>295</v>
      </c>
      <c r="DK7" s="461" t="s">
        <v>216</v>
      </c>
      <c r="DL7" s="564" t="s">
        <v>98</v>
      </c>
      <c r="DM7" s="551" t="s">
        <v>202</v>
      </c>
      <c r="DN7" s="466" t="s">
        <v>246</v>
      </c>
      <c r="DO7" s="466" t="s">
        <v>247</v>
      </c>
      <c r="DP7" s="466" t="s">
        <v>201</v>
      </c>
      <c r="DQ7" s="547" t="s">
        <v>195</v>
      </c>
      <c r="DR7" s="308" t="s">
        <v>214</v>
      </c>
      <c r="DS7" s="270" t="s">
        <v>236</v>
      </c>
      <c r="DT7" s="270" t="s">
        <v>253</v>
      </c>
      <c r="DU7" s="270" t="s">
        <v>237</v>
      </c>
      <c r="DV7" s="235" t="s">
        <v>238</v>
      </c>
      <c r="DW7" s="465" t="s">
        <v>198</v>
      </c>
      <c r="DX7" s="308" t="s">
        <v>214</v>
      </c>
      <c r="DY7" s="270" t="s">
        <v>236</v>
      </c>
      <c r="DZ7" s="276" t="s">
        <v>253</v>
      </c>
      <c r="EA7" s="270" t="s">
        <v>237</v>
      </c>
      <c r="EB7" s="235" t="s">
        <v>238</v>
      </c>
      <c r="EC7" s="463" t="s">
        <v>199</v>
      </c>
      <c r="ED7" s="463" t="s">
        <v>200</v>
      </c>
    </row>
    <row r="8" spans="1:134" s="12" customFormat="1" ht="96.75" customHeight="1" thickBot="1" x14ac:dyDescent="0.25">
      <c r="A8" s="24"/>
      <c r="B8" s="530"/>
      <c r="C8" s="460"/>
      <c r="D8" s="460"/>
      <c r="E8" s="460"/>
      <c r="F8" s="460"/>
      <c r="G8" s="460"/>
      <c r="H8" s="460"/>
      <c r="I8" s="514"/>
      <c r="J8" s="514"/>
      <c r="K8" s="460"/>
      <c r="L8" s="460"/>
      <c r="M8" s="139" t="s">
        <v>126</v>
      </c>
      <c r="N8" s="460"/>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4"/>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4"/>
      <c r="CF8" s="309" t="s">
        <v>33</v>
      </c>
      <c r="CG8" s="153" t="s">
        <v>33</v>
      </c>
      <c r="CH8" s="153" t="s">
        <v>33</v>
      </c>
      <c r="CI8" s="153" t="s">
        <v>33</v>
      </c>
      <c r="CJ8" s="298" t="s">
        <v>33</v>
      </c>
      <c r="CK8" s="462"/>
      <c r="CL8" s="506"/>
      <c r="CM8" s="155" t="s">
        <v>32</v>
      </c>
      <c r="CN8" s="153" t="s">
        <v>33</v>
      </c>
      <c r="CO8" s="152" t="s">
        <v>32</v>
      </c>
      <c r="CP8" s="153" t="s">
        <v>33</v>
      </c>
      <c r="CQ8" s="152" t="s">
        <v>32</v>
      </c>
      <c r="CR8" s="153" t="s">
        <v>33</v>
      </c>
      <c r="CS8" s="152" t="s">
        <v>32</v>
      </c>
      <c r="CT8" s="153" t="s">
        <v>33</v>
      </c>
      <c r="CU8" s="154" t="s">
        <v>32</v>
      </c>
      <c r="CV8" s="298" t="s">
        <v>33</v>
      </c>
      <c r="CW8" s="494"/>
      <c r="CX8" s="494"/>
      <c r="CY8" s="155" t="s">
        <v>32</v>
      </c>
      <c r="CZ8" s="153" t="s">
        <v>33</v>
      </c>
      <c r="DA8" s="152" t="s">
        <v>32</v>
      </c>
      <c r="DB8" s="153" t="s">
        <v>33</v>
      </c>
      <c r="DC8" s="152"/>
      <c r="DD8" s="153"/>
      <c r="DE8" s="152" t="s">
        <v>32</v>
      </c>
      <c r="DF8" s="153" t="s">
        <v>33</v>
      </c>
      <c r="DG8" s="154" t="s">
        <v>32</v>
      </c>
      <c r="DH8" s="298" t="s">
        <v>33</v>
      </c>
      <c r="DI8" s="494"/>
      <c r="DJ8" s="494"/>
      <c r="DK8" s="494"/>
      <c r="DL8" s="565"/>
      <c r="DM8" s="552"/>
      <c r="DN8" s="467"/>
      <c r="DO8" s="467"/>
      <c r="DP8" s="467"/>
      <c r="DQ8" s="548"/>
      <c r="DR8" s="309" t="s">
        <v>33</v>
      </c>
      <c r="DS8" s="153" t="s">
        <v>33</v>
      </c>
      <c r="DT8" s="153" t="s">
        <v>33</v>
      </c>
      <c r="DU8" s="153" t="s">
        <v>33</v>
      </c>
      <c r="DV8" s="298" t="s">
        <v>33</v>
      </c>
      <c r="DW8" s="464"/>
      <c r="DX8" s="309" t="s">
        <v>33</v>
      </c>
      <c r="DY8" s="153" t="s">
        <v>33</v>
      </c>
      <c r="DZ8" s="153" t="s">
        <v>33</v>
      </c>
      <c r="EA8" s="153" t="s">
        <v>33</v>
      </c>
      <c r="EB8" s="298" t="s">
        <v>33</v>
      </c>
      <c r="EC8" s="464"/>
      <c r="ED8" s="464"/>
    </row>
    <row r="9" spans="1:134" s="17" customFormat="1" ht="12.6" customHeight="1" x14ac:dyDescent="0.2">
      <c r="A9" s="15"/>
      <c r="B9" s="446">
        <v>1</v>
      </c>
      <c r="C9" s="447" t="s">
        <v>301</v>
      </c>
      <c r="D9" s="439" t="s">
        <v>302</v>
      </c>
      <c r="E9" s="439" t="s">
        <v>303</v>
      </c>
      <c r="F9" s="448" t="s">
        <v>212</v>
      </c>
      <c r="G9" s="451">
        <v>45839</v>
      </c>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t="s">
        <v>304</v>
      </c>
      <c r="L9" s="439">
        <v>4500</v>
      </c>
      <c r="M9" s="478">
        <f>IF(L9="N",0,L9)</f>
        <v>4500</v>
      </c>
      <c r="N9" s="448" t="s">
        <v>213</v>
      </c>
      <c r="O9" s="480"/>
      <c r="P9" s="480"/>
      <c r="Q9" s="441" t="s">
        <v>36</v>
      </c>
      <c r="R9" s="442">
        <f>VLOOKUP(Q9,[1]vstupy!$B$3:$C$15,2,FALSE)</f>
        <v>0</v>
      </c>
      <c r="S9" s="556"/>
      <c r="T9" s="440"/>
      <c r="U9" s="441" t="s">
        <v>36</v>
      </c>
      <c r="V9" s="442">
        <f>VLOOKUP(U9,[1]vstupy!$B$3:$C$15,2,FALSE)</f>
        <v>0</v>
      </c>
      <c r="W9" s="480">
        <v>120</v>
      </c>
      <c r="X9" s="194" t="s">
        <v>140</v>
      </c>
      <c r="Y9" s="208" t="s">
        <v>154</v>
      </c>
      <c r="Z9" s="205">
        <f>VLOOKUP($X9,vstupy!$B$18:$F$31,MATCH($Y9,vstupy!$B$17:$F$17,0),0)</f>
        <v>240</v>
      </c>
      <c r="AA9" s="133" t="s">
        <v>160</v>
      </c>
      <c r="AB9" s="205">
        <f>VLOOKUP($AA9,[1]vstupy!$B$34:$C$36,2,FALSE)</f>
        <v>0</v>
      </c>
      <c r="AC9" s="205">
        <f>Z9+AB9</f>
        <v>240</v>
      </c>
      <c r="AD9" s="443" t="s">
        <v>3</v>
      </c>
      <c r="AE9" s="437">
        <f>VLOOKUP(AD9,vstupy!$B$3:$C$15,2,FALSE)</f>
        <v>1</v>
      </c>
      <c r="AF9" s="543">
        <f>IFERROR(IF(M9=0,"N",O9/L9*J9),0)</f>
        <v>0</v>
      </c>
      <c r="AG9" s="411">
        <f>O9*J9</f>
        <v>0</v>
      </c>
      <c r="AH9" s="510">
        <f>P9*R9*J9</f>
        <v>0</v>
      </c>
      <c r="AI9" s="411">
        <f>IFERROR(AH9*M9,0)</f>
        <v>0</v>
      </c>
      <c r="AJ9" s="510">
        <f>IFERROR(IF(M9=0,"N",S9/L9*J9),0)</f>
        <v>0</v>
      </c>
      <c r="AK9" s="411">
        <f>S9*J9</f>
        <v>0</v>
      </c>
      <c r="AL9" s="411">
        <f>T9*V9*J9</f>
        <v>0</v>
      </c>
      <c r="AM9" s="531">
        <f>IFERROR(AL9*M9,0)</f>
        <v>0</v>
      </c>
      <c r="AN9" s="411">
        <f>IF(W9&gt;0,IF(AE9&gt;0,($G$5/160)*(W9/60)*AE9*J9,0),IF(AE9&gt;0,($G$5/160)*((AC9+AC10+AC11)/60)*AE9*J9,0))</f>
        <v>24.345625000000002</v>
      </c>
      <c r="AO9" s="519">
        <f>IFERROR(AN9*M9,0)</f>
        <v>109555.31250000001</v>
      </c>
      <c r="AP9" s="546">
        <f>IF($N9="In (zvyšuje náklady)",AF9,0)</f>
        <v>0</v>
      </c>
      <c r="AQ9" s="492">
        <f>IF($N9="In (zvyšuje náklady)",AG9,0)</f>
        <v>0</v>
      </c>
      <c r="AR9" s="492">
        <f t="shared" ref="AR9:AY9" si="1">IF($N9="In (zvyšuje náklady)",AH9,0)</f>
        <v>0</v>
      </c>
      <c r="AS9" s="492">
        <f t="shared" si="1"/>
        <v>0</v>
      </c>
      <c r="AT9" s="492">
        <f t="shared" si="1"/>
        <v>0</v>
      </c>
      <c r="AU9" s="492">
        <f t="shared" si="1"/>
        <v>0</v>
      </c>
      <c r="AV9" s="492">
        <f t="shared" si="1"/>
        <v>0</v>
      </c>
      <c r="AW9" s="492">
        <f t="shared" si="1"/>
        <v>0</v>
      </c>
      <c r="AX9" s="492">
        <f t="shared" si="1"/>
        <v>0</v>
      </c>
      <c r="AY9" s="492">
        <f t="shared" si="1"/>
        <v>0</v>
      </c>
      <c r="AZ9" s="492">
        <f>IF($N9="Out (znižuje náklady)",AF9,"0")</f>
        <v>0</v>
      </c>
      <c r="BA9" s="492">
        <f>IF($N9="Out (znižuje náklady)",AG9,"0")</f>
        <v>0</v>
      </c>
      <c r="BB9" s="492">
        <f t="shared" ref="BB9:BI9" si="2">IF($N9="Out (znižuje náklady)",AH9,"0")</f>
        <v>0</v>
      </c>
      <c r="BC9" s="492">
        <f t="shared" si="2"/>
        <v>0</v>
      </c>
      <c r="BD9" s="492">
        <f t="shared" si="2"/>
        <v>0</v>
      </c>
      <c r="BE9" s="492">
        <f t="shared" si="2"/>
        <v>0</v>
      </c>
      <c r="BF9" s="492">
        <f t="shared" si="2"/>
        <v>0</v>
      </c>
      <c r="BG9" s="492">
        <f t="shared" si="2"/>
        <v>0</v>
      </c>
      <c r="BH9" s="492">
        <f t="shared" si="2"/>
        <v>24.345625000000002</v>
      </c>
      <c r="BI9" s="491">
        <f t="shared" si="2"/>
        <v>109555.31250000001</v>
      </c>
      <c r="BJ9" s="398">
        <f>IF(F9=vstupy!$B$47,0,1)</f>
        <v>1</v>
      </c>
      <c r="BK9" s="546">
        <f>$BJ9*AP9</f>
        <v>0</v>
      </c>
      <c r="BL9" s="492">
        <f>$BJ9*AQ9</f>
        <v>0</v>
      </c>
      <c r="BM9" s="492">
        <f t="shared" ref="BM9:BT9" si="3">$BJ9*AR9</f>
        <v>0</v>
      </c>
      <c r="BN9" s="492">
        <f t="shared" si="3"/>
        <v>0</v>
      </c>
      <c r="BO9" s="492">
        <f t="shared" si="3"/>
        <v>0</v>
      </c>
      <c r="BP9" s="492">
        <f t="shared" si="3"/>
        <v>0</v>
      </c>
      <c r="BQ9" s="492">
        <f t="shared" si="3"/>
        <v>0</v>
      </c>
      <c r="BR9" s="492">
        <f t="shared" si="3"/>
        <v>0</v>
      </c>
      <c r="BS9" s="492">
        <f t="shared" si="3"/>
        <v>0</v>
      </c>
      <c r="BT9" s="495">
        <f t="shared" si="3"/>
        <v>0</v>
      </c>
      <c r="BU9" s="394">
        <f>$BJ9*AZ9</f>
        <v>0</v>
      </c>
      <c r="BV9" s="395">
        <f t="shared" ref="BV9:CD9" si="4">$BJ9*BA9</f>
        <v>0</v>
      </c>
      <c r="BW9" s="395">
        <f t="shared" si="4"/>
        <v>0</v>
      </c>
      <c r="BX9" s="395">
        <f t="shared" si="4"/>
        <v>0</v>
      </c>
      <c r="BY9" s="395">
        <f t="shared" si="4"/>
        <v>0</v>
      </c>
      <c r="BZ9" s="395">
        <f t="shared" si="4"/>
        <v>0</v>
      </c>
      <c r="CA9" s="395">
        <f t="shared" si="4"/>
        <v>0</v>
      </c>
      <c r="CB9" s="395">
        <f t="shared" si="4"/>
        <v>0</v>
      </c>
      <c r="CC9" s="395">
        <f t="shared" si="4"/>
        <v>24.345625000000002</v>
      </c>
      <c r="CD9" s="396">
        <f t="shared" si="4"/>
        <v>109555.31250000001</v>
      </c>
      <c r="CE9" s="400">
        <f>IF(N9="Nemení sa",1,0)</f>
        <v>0</v>
      </c>
      <c r="CF9" s="394">
        <f>AG9*$CE9</f>
        <v>0</v>
      </c>
      <c r="CG9" s="395">
        <f>AI9*$CE9</f>
        <v>0</v>
      </c>
      <c r="CH9" s="395">
        <f>AK9*$CE9</f>
        <v>0</v>
      </c>
      <c r="CI9" s="395">
        <f>AM9*$CE9</f>
        <v>0</v>
      </c>
      <c r="CJ9" s="396">
        <f>AO9*$CE9</f>
        <v>0</v>
      </c>
      <c r="CK9" s="401">
        <f>SUM(CF9:CJ11)</f>
        <v>0</v>
      </c>
      <c r="CL9" s="402">
        <f>IF(F9=vstupy!B$42,"1",0)</f>
        <v>0</v>
      </c>
      <c r="CM9" s="394">
        <f t="shared" ref="CM9:CV9" si="5">IF($CL9="1",AP9,0)</f>
        <v>0</v>
      </c>
      <c r="CN9" s="395">
        <f t="shared" si="5"/>
        <v>0</v>
      </c>
      <c r="CO9" s="395">
        <f t="shared" si="5"/>
        <v>0</v>
      </c>
      <c r="CP9" s="395">
        <f t="shared" si="5"/>
        <v>0</v>
      </c>
      <c r="CQ9" s="395">
        <f t="shared" si="5"/>
        <v>0</v>
      </c>
      <c r="CR9" s="395">
        <f t="shared" si="5"/>
        <v>0</v>
      </c>
      <c r="CS9" s="395">
        <f t="shared" si="5"/>
        <v>0</v>
      </c>
      <c r="CT9" s="395">
        <f t="shared" si="5"/>
        <v>0</v>
      </c>
      <c r="CU9" s="395">
        <f t="shared" si="5"/>
        <v>0</v>
      </c>
      <c r="CV9" s="396">
        <f t="shared" si="5"/>
        <v>0</v>
      </c>
      <c r="CW9" s="398">
        <f>CP9+CT9+CV9</f>
        <v>0</v>
      </c>
      <c r="CX9" s="398">
        <f>CN9+CR9</f>
        <v>0</v>
      </c>
      <c r="CY9" s="394">
        <f t="shared" ref="CY9:DH9" si="6">IF($CL9="1",AZ9,0)</f>
        <v>0</v>
      </c>
      <c r="CZ9" s="395">
        <f t="shared" si="6"/>
        <v>0</v>
      </c>
      <c r="DA9" s="395">
        <f t="shared" si="6"/>
        <v>0</v>
      </c>
      <c r="DB9" s="395">
        <f t="shared" si="6"/>
        <v>0</v>
      </c>
      <c r="DC9" s="395">
        <f t="shared" si="6"/>
        <v>0</v>
      </c>
      <c r="DD9" s="395">
        <f t="shared" si="6"/>
        <v>0</v>
      </c>
      <c r="DE9" s="395">
        <f t="shared" si="6"/>
        <v>0</v>
      </c>
      <c r="DF9" s="395">
        <f t="shared" si="6"/>
        <v>0</v>
      </c>
      <c r="DG9" s="395">
        <f t="shared" si="6"/>
        <v>0</v>
      </c>
      <c r="DH9" s="396">
        <f t="shared" si="6"/>
        <v>0</v>
      </c>
      <c r="DI9" s="399">
        <f>DB9+DF9+DH9</f>
        <v>0</v>
      </c>
      <c r="DJ9" s="399">
        <f>CZ9+DD9</f>
        <v>0</v>
      </c>
      <c r="DK9" s="392">
        <f>IF(CE9=0,1,0)</f>
        <v>1</v>
      </c>
      <c r="DL9" s="392">
        <f>IFERROR(IF($AF9="N",AH9+AJ9+AL9+AN9,AF9+AH9+AJ9+AL9+AN9),0)*$DK9</f>
        <v>24.345625000000002</v>
      </c>
      <c r="DM9" s="392">
        <f>(AG9+AI9+AK9+AM9+AO9)*$DK9</f>
        <v>109555.31250000001</v>
      </c>
      <c r="DN9" s="392">
        <f>AS9+AW9+AY9-CW9</f>
        <v>0</v>
      </c>
      <c r="DO9" s="392">
        <f>BC9+BG9+BI9-DI9</f>
        <v>109555.31250000001</v>
      </c>
      <c r="DP9" s="392">
        <f>DN9+DO9</f>
        <v>109555.31250000001</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 customHeight="1" x14ac:dyDescent="0.2">
      <c r="B10" s="446"/>
      <c r="C10" s="447"/>
      <c r="D10" s="439"/>
      <c r="E10" s="439"/>
      <c r="F10" s="449"/>
      <c r="G10" s="451"/>
      <c r="H10" s="453"/>
      <c r="I10" s="453"/>
      <c r="J10" s="456"/>
      <c r="K10" s="449"/>
      <c r="L10" s="439"/>
      <c r="M10" s="478"/>
      <c r="N10" s="449"/>
      <c r="O10" s="480"/>
      <c r="P10" s="480"/>
      <c r="Q10" s="441"/>
      <c r="R10" s="442"/>
      <c r="S10" s="557"/>
      <c r="T10" s="440"/>
      <c r="U10" s="441"/>
      <c r="V10" s="442"/>
      <c r="W10" s="480"/>
      <c r="X10" s="194" t="s">
        <v>157</v>
      </c>
      <c r="Y10" s="208" t="s">
        <v>152</v>
      </c>
      <c r="Z10" s="205">
        <f>VLOOKUP($X10,vstupy!$B$18:$F$31,MATCH($Y10,vstupy!$B$17:$F$17,0),0)</f>
        <v>0</v>
      </c>
      <c r="AA10" s="133" t="s">
        <v>158</v>
      </c>
      <c r="AB10" s="205">
        <f>VLOOKUP($AA10,[1]vstupy!$B$34:$C$36,2,FALSE)</f>
        <v>0</v>
      </c>
      <c r="AC10" s="205">
        <f t="shared" ref="AC10:AC23" si="7">Z10+AB10</f>
        <v>0</v>
      </c>
      <c r="AD10" s="444"/>
      <c r="AE10" s="437"/>
      <c r="AF10" s="543"/>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 customHeight="1" x14ac:dyDescent="0.2">
      <c r="B11" s="446"/>
      <c r="C11" s="447"/>
      <c r="D11" s="439"/>
      <c r="E11" s="439"/>
      <c r="F11" s="450"/>
      <c r="G11" s="451"/>
      <c r="H11" s="454"/>
      <c r="I11" s="454"/>
      <c r="J11" s="457"/>
      <c r="K11" s="450"/>
      <c r="L11" s="439"/>
      <c r="M11" s="478"/>
      <c r="N11" s="450"/>
      <c r="O11" s="480"/>
      <c r="P11" s="480"/>
      <c r="Q11" s="441"/>
      <c r="R11" s="442"/>
      <c r="S11" s="558"/>
      <c r="T11" s="440"/>
      <c r="U11" s="441"/>
      <c r="V11" s="442"/>
      <c r="W11" s="480"/>
      <c r="X11" s="194" t="s">
        <v>157</v>
      </c>
      <c r="Y11" s="208" t="s">
        <v>152</v>
      </c>
      <c r="Z11" s="205">
        <f>VLOOKUP($X11,vstupy!$B$18:$F$31,MATCH($Y11,vstupy!$B$17:$F$17,0),0)</f>
        <v>0</v>
      </c>
      <c r="AA11" s="133" t="s">
        <v>158</v>
      </c>
      <c r="AB11" s="205">
        <f>VLOOKUP($AA11,[1]vstupy!$B$34:$C$36,2,FALSE)</f>
        <v>0</v>
      </c>
      <c r="AC11" s="205">
        <f t="shared" si="7"/>
        <v>0</v>
      </c>
      <c r="AD11" s="445"/>
      <c r="AE11" s="438"/>
      <c r="AF11" s="543"/>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 customHeight="1" x14ac:dyDescent="0.2">
      <c r="B12" s="416">
        <v>2</v>
      </c>
      <c r="C12" s="523"/>
      <c r="D12" s="416"/>
      <c r="E12" s="416"/>
      <c r="F12" s="418" t="s">
        <v>212</v>
      </c>
      <c r="G12" s="421"/>
      <c r="H12" s="422" t="str">
        <f t="shared" si="0"/>
        <v/>
      </c>
      <c r="I12" s="422" t="str">
        <f>IF($F12="3e)  Skoršia transpozícia  - zavedenie transpozície pred termínom ktorý určuje smernica EÚ. ",$H12,"NA")</f>
        <v>NA</v>
      </c>
      <c r="J12" s="425">
        <f>IF(I12="NA",1,I12/12)</f>
        <v>1</v>
      </c>
      <c r="K12" s="416"/>
      <c r="L12" s="428"/>
      <c r="M12" s="516">
        <f>IF(L12="N",0,L12)</f>
        <v>0</v>
      </c>
      <c r="N12" s="418" t="s">
        <v>212</v>
      </c>
      <c r="O12" s="479"/>
      <c r="P12" s="479"/>
      <c r="Q12" s="430" t="s">
        <v>36</v>
      </c>
      <c r="R12" s="431">
        <f>VLOOKUP(Q12,[1]vstupy!$B$3:$C$15,2,FALSE)</f>
        <v>0</v>
      </c>
      <c r="S12" s="559"/>
      <c r="T12" s="432"/>
      <c r="U12" s="430" t="s">
        <v>36</v>
      </c>
      <c r="V12" s="431">
        <f>VLOOKUP(U12,[1]vstupy!$B$3:$C$15,2,FALSE)</f>
        <v>0</v>
      </c>
      <c r="W12" s="479"/>
      <c r="X12" s="333" t="s">
        <v>157</v>
      </c>
      <c r="Y12" s="334" t="s">
        <v>152</v>
      </c>
      <c r="Z12" s="335">
        <f>VLOOKUP($X12,vstupy!$B$18:$F$31,MATCH($Y12,vstupy!$B$17:$F$17,0),0)</f>
        <v>0</v>
      </c>
      <c r="AA12" s="336" t="s">
        <v>158</v>
      </c>
      <c r="AB12" s="335">
        <f>VLOOKUP($AA12,[1]vstupy!$B$34:$C$36,2,FALSE)</f>
        <v>0</v>
      </c>
      <c r="AC12" s="335">
        <f>Z12+AB12</f>
        <v>0</v>
      </c>
      <c r="AD12" s="433" t="s">
        <v>36</v>
      </c>
      <c r="AE12" s="436">
        <f>VLOOKUP(AD12,vstupy!$B$3:$C$15,2,FALSE)</f>
        <v>0</v>
      </c>
      <c r="AF12" s="406" t="str">
        <f>IFERROR(IF(M12=0,"N",O12/L12*J12),0)</f>
        <v>N</v>
      </c>
      <c r="AG12" s="411">
        <f>O12*J12</f>
        <v>0</v>
      </c>
      <c r="AH12" s="510">
        <f t="shared" ref="AH12" si="8">P12*R12*J12</f>
        <v>0</v>
      </c>
      <c r="AI12" s="411">
        <f t="shared" ref="AI12" si="9">IFERROR(AH12*M12,0)</f>
        <v>0</v>
      </c>
      <c r="AJ12" s="510" t="str">
        <f>IFERROR(IF(M12=0,"N",S12/L12*J12),0)</f>
        <v>N</v>
      </c>
      <c r="AK12" s="411">
        <f t="shared" ref="AK12" si="10">S12*J12</f>
        <v>0</v>
      </c>
      <c r="AL12" s="411">
        <f>T12*V12*J12</f>
        <v>0</v>
      </c>
      <c r="AM12" s="412">
        <f>IFERROR(AL12*M12,0)</f>
        <v>0</v>
      </c>
      <c r="AN12" s="411">
        <f>IF(W12&gt;0,IF(AE12&gt;0,($G$5/160)*(W12/60)*AE12*J12,0),IF(AE12&gt;0,($G$5/160)*((AC12+AC13+AC14)/60)*AE12*J12,0))</f>
        <v>0</v>
      </c>
      <c r="AO12" s="519">
        <f>IFERROR(AN12*M12,0)</f>
        <v>0</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t="str">
        <f t="shared" ref="AZ12" si="20">IF($N12="Out (znižuje náklady)",AF12,"0")</f>
        <v>0</v>
      </c>
      <c r="BA12" s="395" t="str">
        <f t="shared" ref="BA12" si="21">IF($N12="Out (znižuje náklady)",AG12,"0")</f>
        <v>0</v>
      </c>
      <c r="BB12" s="395" t="str">
        <f t="shared" ref="BB12" si="22">IF($N12="Out (znižuje náklady)",AH12,"0")</f>
        <v>0</v>
      </c>
      <c r="BC12" s="395" t="str">
        <f t="shared" ref="BC12" si="23">IF($N12="Out (znižuje náklady)",AI12,"0")</f>
        <v>0</v>
      </c>
      <c r="BD12" s="395" t="str">
        <f t="shared" ref="BD12" si="24">IF($N12="Out (znižuje náklady)",AJ12,"0")</f>
        <v>0</v>
      </c>
      <c r="BE12" s="395" t="str">
        <f t="shared" ref="BE12" si="25">IF($N12="Out (znižuje náklady)",AK12,"0")</f>
        <v>0</v>
      </c>
      <c r="BF12" s="395" t="str">
        <f>IF($N12="Out (znižuje náklady)",AL12,"0")</f>
        <v>0</v>
      </c>
      <c r="BG12" s="395" t="str">
        <f>IF($N12="Out (znižuje náklady)",AM12,"0")</f>
        <v>0</v>
      </c>
      <c r="BH12" s="395" t="str">
        <f t="shared" ref="BH12" si="26">IF($N12="Out (znižuje náklady)",AN12,"0")</f>
        <v>0</v>
      </c>
      <c r="BI12" s="405" t="str">
        <f t="shared" ref="BI12" si="27">IF($N12="Out (znižuje náklady)",AO12,"0")</f>
        <v>0</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0</v>
      </c>
      <c r="BV12" s="395">
        <f t="shared" ref="BV12" si="38">$BJ12*BA12</f>
        <v>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0</v>
      </c>
      <c r="CD12" s="396">
        <f t="shared" ref="CD12" si="46">$BJ12*BI12</f>
        <v>0</v>
      </c>
      <c r="CE12" s="400">
        <f>IF(N12="Nemení sa",1,0)</f>
        <v>0</v>
      </c>
      <c r="CF12" s="394">
        <f>AG12*$CE12</f>
        <v>0</v>
      </c>
      <c r="CG12" s="395">
        <f>AI12*$CE12</f>
        <v>0</v>
      </c>
      <c r="CH12" s="395">
        <f>AK12*$CE12</f>
        <v>0</v>
      </c>
      <c r="CI12" s="395">
        <f>AM12*$CE12</f>
        <v>0</v>
      </c>
      <c r="CJ12" s="396">
        <f>AO12*$CE12</f>
        <v>0</v>
      </c>
      <c r="CK12" s="401">
        <f t="shared" ref="CK12" si="47">SUM(CF12:CJ14)</f>
        <v>0</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1</v>
      </c>
      <c r="DL12" s="392">
        <f>IFERROR(IF($AF12="N",AH12+AJ12+AL12+AN12,AF12+AH12+AJ12+AL12+AN12),0)*$DK12</f>
        <v>0</v>
      </c>
      <c r="DM12" s="392">
        <f>(AG12+AI12+AK12+AM12+AO12)*$DK12</f>
        <v>0</v>
      </c>
      <c r="DN12" s="392">
        <f>AS12+AW12+AY12-CW12</f>
        <v>0</v>
      </c>
      <c r="DO12" s="392">
        <f>BC12+BG12+BI12-DI12</f>
        <v>0</v>
      </c>
      <c r="DP12" s="392">
        <f>DN12+DO12</f>
        <v>0</v>
      </c>
      <c r="DQ12" s="393" t="str">
        <f>IF(OR(F12=vstupy!B$40,F12=vstupy!B$41,F12=vstupy!B$42,),"0","1")</f>
        <v>0</v>
      </c>
      <c r="DR12" s="394">
        <f>IF($DQ12="1",AQ12,"0")+CF12</f>
        <v>0</v>
      </c>
      <c r="DS12" s="395">
        <f>IF($DQ12="1",AS12,"0")+CG12</f>
        <v>0</v>
      </c>
      <c r="DT12" s="395">
        <f>IF($DQ12="1",AU12,"0")+CH12</f>
        <v>0</v>
      </c>
      <c r="DU12" s="395">
        <f>IF($DQ12="1",AW12,"0")+CI12</f>
        <v>0</v>
      </c>
      <c r="DV12" s="396">
        <f>IF($DQ12="1",AY12,"0")+CJ12</f>
        <v>0</v>
      </c>
      <c r="DW12" s="397">
        <f t="shared" ref="DW12" si="52">SUM(DR12:DV14)</f>
        <v>0</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0</v>
      </c>
    </row>
    <row r="13" spans="1:134" s="19" customFormat="1" ht="12.6" customHeight="1" x14ac:dyDescent="0.2">
      <c r="B13" s="416"/>
      <c r="C13" s="524"/>
      <c r="D13" s="416"/>
      <c r="E13" s="416"/>
      <c r="F13" s="419"/>
      <c r="G13" s="421"/>
      <c r="H13" s="423"/>
      <c r="I13" s="423"/>
      <c r="J13" s="426"/>
      <c r="K13" s="416"/>
      <c r="L13" s="428"/>
      <c r="M13" s="516"/>
      <c r="N13" s="419"/>
      <c r="O13" s="479"/>
      <c r="P13" s="479"/>
      <c r="Q13" s="430"/>
      <c r="R13" s="431"/>
      <c r="S13" s="560"/>
      <c r="T13" s="432"/>
      <c r="U13" s="430"/>
      <c r="V13" s="431"/>
      <c r="W13" s="479"/>
      <c r="X13" s="333" t="s">
        <v>157</v>
      </c>
      <c r="Y13" s="334" t="s">
        <v>152</v>
      </c>
      <c r="Z13" s="335">
        <f>VLOOKUP($X13,vstupy!$B$18:$F$31,MATCH($Y13,vstupy!$B$17:$F$17,0),0)</f>
        <v>0</v>
      </c>
      <c r="AA13" s="336" t="s">
        <v>158</v>
      </c>
      <c r="AB13" s="335">
        <f>VLOOKUP($AA13,[1]vstupy!$B$34:$C$36,2,FALSE)</f>
        <v>0</v>
      </c>
      <c r="AC13" s="335">
        <f t="shared" ref="AC13:AC14" si="57">Z13+AB13</f>
        <v>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 customHeight="1" x14ac:dyDescent="0.2">
      <c r="B14" s="416"/>
      <c r="C14" s="525"/>
      <c r="D14" s="416"/>
      <c r="E14" s="416"/>
      <c r="F14" s="420"/>
      <c r="G14" s="421"/>
      <c r="H14" s="424"/>
      <c r="I14" s="424"/>
      <c r="J14" s="427"/>
      <c r="K14" s="416"/>
      <c r="L14" s="428"/>
      <c r="M14" s="516"/>
      <c r="N14" s="420"/>
      <c r="O14" s="479"/>
      <c r="P14" s="479"/>
      <c r="Q14" s="430"/>
      <c r="R14" s="431"/>
      <c r="S14" s="561"/>
      <c r="T14" s="432"/>
      <c r="U14" s="430"/>
      <c r="V14" s="431"/>
      <c r="W14" s="479"/>
      <c r="X14" s="333" t="s">
        <v>157</v>
      </c>
      <c r="Y14" s="334" t="s">
        <v>152</v>
      </c>
      <c r="Z14" s="335">
        <f>VLOOKUP($X14,vstupy!$B$18:$F$31,MATCH($Y14,vstupy!$B$17:$F$17,0),0)</f>
        <v>0</v>
      </c>
      <c r="AA14" s="336" t="s">
        <v>158</v>
      </c>
      <c r="AB14" s="335">
        <f>VLOOKUP($AA14,[1]vstupy!$B$34:$C$36,2,FALSE)</f>
        <v>0</v>
      </c>
      <c r="AC14" s="335">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
      <c r="B15" s="446">
        <v>3</v>
      </c>
      <c r="C15" s="526"/>
      <c r="D15" s="446"/>
      <c r="E15" s="446"/>
      <c r="F15" s="448" t="s">
        <v>212</v>
      </c>
      <c r="G15" s="451"/>
      <c r="H15" s="452" t="str">
        <f t="shared" ref="H15:H21"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c r="L15" s="439"/>
      <c r="M15" s="515">
        <f>IF(L15="N",0,L15)</f>
        <v>0</v>
      </c>
      <c r="N15" s="448" t="s">
        <v>212</v>
      </c>
      <c r="O15" s="480"/>
      <c r="P15" s="480"/>
      <c r="Q15" s="441" t="s">
        <v>36</v>
      </c>
      <c r="R15" s="442">
        <f>VLOOKUP(Q15,[1]vstupy!$B$3:$C$15,2,FALSE)</f>
        <v>0</v>
      </c>
      <c r="S15" s="556"/>
      <c r="T15" s="440"/>
      <c r="U15" s="441" t="s">
        <v>36</v>
      </c>
      <c r="V15" s="442">
        <f>VLOOKUP(U15,[1]vstupy!$B$3:$C$15,2,FALSE)</f>
        <v>0</v>
      </c>
      <c r="W15" s="480"/>
      <c r="X15" s="194" t="s">
        <v>157</v>
      </c>
      <c r="Y15" s="208" t="s">
        <v>152</v>
      </c>
      <c r="Z15" s="205">
        <f>VLOOKUP($X15,vstupy!$B$18:$F$31,MATCH($Y15,vstupy!$B$17:$F$17,0),0)</f>
        <v>0</v>
      </c>
      <c r="AA15" s="133" t="s">
        <v>158</v>
      </c>
      <c r="AB15" s="205">
        <f>VLOOKUP($AA15,[1]vstupy!$B$34:$C$36,2,FALSE)</f>
        <v>0</v>
      </c>
      <c r="AC15" s="205">
        <f>Z15+AB15</f>
        <v>0</v>
      </c>
      <c r="AD15" s="443" t="s">
        <v>36</v>
      </c>
      <c r="AE15" s="436">
        <f>VLOOKUP(AD15,vstupy!$B$3:$C$15,2,FALSE)</f>
        <v>0</v>
      </c>
      <c r="AF15" s="406" t="str">
        <f>IFERROR(IF(M15=0,"N",O15/L15*J15),0)</f>
        <v>N</v>
      </c>
      <c r="AG15" s="411">
        <f>O15*J15</f>
        <v>0</v>
      </c>
      <c r="AH15" s="510">
        <f t="shared" ref="AH15" si="61">P15*R15*J15</f>
        <v>0</v>
      </c>
      <c r="AI15" s="411">
        <f t="shared" ref="AI15" si="62">IFERROR(AH15*M15,0)</f>
        <v>0</v>
      </c>
      <c r="AJ15" s="510" t="str">
        <f t="shared" ref="AJ15" si="63">IFERROR(IF(M15=0,"N",S15/L15*J15),0)</f>
        <v>N</v>
      </c>
      <c r="AK15" s="411">
        <f t="shared" ref="AK15" si="64">S15*J15</f>
        <v>0</v>
      </c>
      <c r="AL15" s="411">
        <f>T15*V15*J15</f>
        <v>0</v>
      </c>
      <c r="AM15" s="412">
        <f>IFERROR(AL15*M15,0)</f>
        <v>0</v>
      </c>
      <c r="AN15" s="411">
        <f>IF(W15&gt;0,IF(AE15&gt;0,($G$5/160)*(W15/60)*AE15*J15,0),IF(AE15&gt;0,($G$5/160)*((AC15+AC16+AC17)/60)*AE15*J15,0))</f>
        <v>0</v>
      </c>
      <c r="AO15" s="519">
        <f>IFERROR(AN15*M15,0)</f>
        <v>0</v>
      </c>
      <c r="AP15" s="394">
        <f t="shared" ref="AP15" si="65">IF($N15="In (zvyšuje náklady)",AF15,0)</f>
        <v>0</v>
      </c>
      <c r="AQ15" s="395">
        <f t="shared" ref="AQ15" si="66">IF($N15="In (zvyšuje náklady)",AG15,0)</f>
        <v>0</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0</v>
      </c>
      <c r="AY15" s="395">
        <f t="shared" ref="AY15" si="74">IF($N15="In (zvyšuje náklady)",AO15,0)</f>
        <v>0</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0</v>
      </c>
      <c r="BL15" s="395">
        <f t="shared" ref="BL15" si="86">$BJ15*AQ15</f>
        <v>0</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0</v>
      </c>
      <c r="BT15" s="396">
        <f t="shared" ref="BT15" si="94">$BJ15*AY15</f>
        <v>0</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7">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0</v>
      </c>
      <c r="DM15" s="392">
        <f>(AG15+AI15+AK15+AM15+AO15)*$DK15</f>
        <v>0</v>
      </c>
      <c r="DN15" s="392">
        <f>AS15+AW15+AY15-CW15</f>
        <v>0</v>
      </c>
      <c r="DO15" s="392">
        <f>BC15+BG15+BI15-DI15</f>
        <v>0</v>
      </c>
      <c r="DP15" s="392">
        <f>DN15+DO15</f>
        <v>0</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9" t="str">
        <f>IF($DQ15="1",BG15,"0")</f>
        <v>0</v>
      </c>
      <c r="EB15" s="550" t="str">
        <f>IF($DQ15="1",BI15,"0")</f>
        <v>0</v>
      </c>
      <c r="EC15" s="397">
        <f t="shared" ref="EC15" si="114">SUM(DX15:EB17)</f>
        <v>0</v>
      </c>
      <c r="ED15" s="391">
        <f>EC15+DW15</f>
        <v>0</v>
      </c>
    </row>
    <row r="16" spans="1:134" s="226" customFormat="1" ht="12.6" customHeight="1" x14ac:dyDescent="0.2">
      <c r="B16" s="446"/>
      <c r="C16" s="527"/>
      <c r="D16" s="446"/>
      <c r="E16" s="446"/>
      <c r="F16" s="449"/>
      <c r="G16" s="451"/>
      <c r="H16" s="453"/>
      <c r="I16" s="453"/>
      <c r="J16" s="456"/>
      <c r="K16" s="446"/>
      <c r="L16" s="439"/>
      <c r="M16" s="515"/>
      <c r="N16" s="449"/>
      <c r="O16" s="480"/>
      <c r="P16" s="480"/>
      <c r="Q16" s="441"/>
      <c r="R16" s="442"/>
      <c r="S16" s="557"/>
      <c r="T16" s="440"/>
      <c r="U16" s="441"/>
      <c r="V16" s="442"/>
      <c r="W16" s="480"/>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8"/>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9"/>
      <c r="EB16" s="550"/>
      <c r="EC16" s="397"/>
      <c r="ED16" s="391"/>
    </row>
    <row r="17" spans="2:134" s="226" customFormat="1" ht="12.6" customHeight="1" x14ac:dyDescent="0.2">
      <c r="B17" s="446"/>
      <c r="C17" s="528"/>
      <c r="D17" s="446"/>
      <c r="E17" s="446"/>
      <c r="F17" s="450"/>
      <c r="G17" s="451"/>
      <c r="H17" s="454"/>
      <c r="I17" s="454"/>
      <c r="J17" s="457"/>
      <c r="K17" s="446"/>
      <c r="L17" s="439"/>
      <c r="M17" s="515"/>
      <c r="N17" s="450"/>
      <c r="O17" s="480"/>
      <c r="P17" s="480"/>
      <c r="Q17" s="441"/>
      <c r="R17" s="442"/>
      <c r="S17" s="558"/>
      <c r="T17" s="440"/>
      <c r="U17" s="441"/>
      <c r="V17" s="442"/>
      <c r="W17" s="480"/>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9"/>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9"/>
      <c r="EB17" s="550"/>
      <c r="EC17" s="397"/>
      <c r="ED17" s="391"/>
    </row>
    <row r="18" spans="2:134" s="19" customFormat="1" ht="12.6" customHeight="1" x14ac:dyDescent="0.2">
      <c r="B18" s="416">
        <v>4</v>
      </c>
      <c r="C18" s="417"/>
      <c r="D18" s="428"/>
      <c r="E18" s="428"/>
      <c r="F18" s="418" t="s">
        <v>212</v>
      </c>
      <c r="G18" s="421"/>
      <c r="H18" s="422" t="str">
        <f t="shared" si="58"/>
        <v/>
      </c>
      <c r="I18" s="422" t="str">
        <f t="shared" ref="I18" si="116">IF($F18="3e)  Skoršia transpozícia  - zavedenie transpozície pred termínom ktorý určuje smernica EÚ. ",$H18,"NA")</f>
        <v>NA</v>
      </c>
      <c r="J18" s="425">
        <f t="shared" ref="J18" si="117">IF(I18&gt;12,1,I18/12)</f>
        <v>1</v>
      </c>
      <c r="K18" s="418"/>
      <c r="L18" s="428"/>
      <c r="M18" s="429">
        <f>IF(L18="N",0,L18)</f>
        <v>0</v>
      </c>
      <c r="N18" s="418" t="s">
        <v>212</v>
      </c>
      <c r="O18" s="428"/>
      <c r="P18" s="479"/>
      <c r="Q18" s="430" t="s">
        <v>36</v>
      </c>
      <c r="R18" s="431">
        <f>VLOOKUP(Q18,[1]vstupy!$B$3:$C$15,2,FALSE)</f>
        <v>0</v>
      </c>
      <c r="S18" s="562"/>
      <c r="T18" s="432"/>
      <c r="U18" s="430" t="s">
        <v>36</v>
      </c>
      <c r="V18" s="431">
        <f>VLOOKUP(U18,[1]vstupy!$B$3:$C$15,2,FALSE)</f>
        <v>0</v>
      </c>
      <c r="W18" s="542"/>
      <c r="X18" s="333" t="s">
        <v>157</v>
      </c>
      <c r="Y18" s="334" t="s">
        <v>152</v>
      </c>
      <c r="Z18" s="335">
        <f>VLOOKUP($X18,vstupy!$B$18:$F$31,MATCH($Y18,vstupy!$B$17:$F$17,0),0)</f>
        <v>0</v>
      </c>
      <c r="AA18" s="336" t="s">
        <v>158</v>
      </c>
      <c r="AB18" s="335">
        <f>VLOOKUP($AA18,[1]vstupy!$B$34:$C$36,2,FALSE)</f>
        <v>0</v>
      </c>
      <c r="AC18" s="335">
        <f t="shared" si="7"/>
        <v>0</v>
      </c>
      <c r="AD18" s="433" t="s">
        <v>36</v>
      </c>
      <c r="AE18" s="436">
        <f>VLOOKUP(AD18,vstupy!$B$3:$C$15,2,FALSE)</f>
        <v>0</v>
      </c>
      <c r="AF18" s="541" t="str">
        <f>IFERROR(IF(M18=0,"N",O18/L18*J18),0)</f>
        <v>N</v>
      </c>
      <c r="AG18" s="411">
        <f>O18*J18</f>
        <v>0</v>
      </c>
      <c r="AH18" s="510">
        <f t="shared" ref="AH18" si="118">P18*R18*J18</f>
        <v>0</v>
      </c>
      <c r="AI18" s="411">
        <f t="shared" ref="AI18" si="119">IFERROR(AH18*M18,0)</f>
        <v>0</v>
      </c>
      <c r="AJ18" s="510" t="str">
        <f>IFERROR(IF(M18=0,"N",S18/L18*J18),0)</f>
        <v>N</v>
      </c>
      <c r="AK18" s="411">
        <f t="shared" ref="AK18" si="120">S18*J18</f>
        <v>0</v>
      </c>
      <c r="AL18" s="411">
        <f>T18*V18*J18</f>
        <v>0</v>
      </c>
      <c r="AM18" s="412">
        <f t="shared" ref="AM18" si="121">IFERROR(AL18*M18,0)</f>
        <v>0</v>
      </c>
      <c r="AN18" s="411">
        <f t="shared" ref="AN18" si="122">IF(W18&gt;0,IF(AE18&gt;0,($G$5/160)*(W18/60)*AE18*J18,0),IF(AE18&gt;0,($G$5/160)*((AC18+AC19+AC20)/60)*AE18*J18,0))</f>
        <v>0</v>
      </c>
      <c r="AO18" s="519">
        <f>IFERROR(AN18*M18,0)</f>
        <v>0</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0</v>
      </c>
      <c r="AY18" s="395">
        <f t="shared" ref="AY18" si="132">IF($N18="In (zvyšuje náklady)",AO18,0)</f>
        <v>0</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0</v>
      </c>
      <c r="BT18" s="396">
        <f t="shared" ref="BT18" si="152">$BJ18*AY18</f>
        <v>0</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0</v>
      </c>
      <c r="CF18" s="394">
        <f>AG18*$CE18</f>
        <v>0</v>
      </c>
      <c r="CG18" s="395">
        <f>AI18*$CE18</f>
        <v>0</v>
      </c>
      <c r="CH18" s="395">
        <f>AK18*$CE18</f>
        <v>0</v>
      </c>
      <c r="CI18" s="395">
        <f>AM18*$CE18</f>
        <v>0</v>
      </c>
      <c r="CJ18" s="396">
        <f>AO18*$CE18</f>
        <v>0</v>
      </c>
      <c r="CK18" s="401">
        <f t="shared" ref="CK18" si="163">SUM(CF18:CJ20)</f>
        <v>0</v>
      </c>
      <c r="CL18" s="402">
        <f>IF(F18=vstupy!B$42,"1",0)</f>
        <v>0</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0</v>
      </c>
      <c r="CV18" s="396">
        <f t="shared" si="164"/>
        <v>0</v>
      </c>
      <c r="CW18" s="398">
        <f>CP18+CT18+CV18</f>
        <v>0</v>
      </c>
      <c r="CX18" s="398">
        <f t="shared" ref="CX18" si="165">CN18+CR18</f>
        <v>0</v>
      </c>
      <c r="CY18" s="394">
        <f t="shared" ref="CY18:DH18" si="166">IF($CL18="1",AZ18,0)</f>
        <v>0</v>
      </c>
      <c r="CZ18" s="395">
        <f t="shared" si="166"/>
        <v>0</v>
      </c>
      <c r="DA18" s="395">
        <f t="shared" si="166"/>
        <v>0</v>
      </c>
      <c r="DB18" s="395">
        <f t="shared" si="166"/>
        <v>0</v>
      </c>
      <c r="DC18" s="395">
        <f t="shared" si="166"/>
        <v>0</v>
      </c>
      <c r="DD18" s="395">
        <f t="shared" si="166"/>
        <v>0</v>
      </c>
      <c r="DE18" s="395">
        <f t="shared" si="166"/>
        <v>0</v>
      </c>
      <c r="DF18" s="395">
        <f t="shared" si="166"/>
        <v>0</v>
      </c>
      <c r="DG18" s="395">
        <f t="shared" si="166"/>
        <v>0</v>
      </c>
      <c r="DH18" s="396">
        <f t="shared" si="166"/>
        <v>0</v>
      </c>
      <c r="DI18" s="399">
        <f>DB18+DF18+DH18</f>
        <v>0</v>
      </c>
      <c r="DJ18" s="399">
        <f t="shared" ref="DJ18" si="167">CZ18+DD18</f>
        <v>0</v>
      </c>
      <c r="DK18" s="392">
        <f>IF(CE18=0,1,0)</f>
        <v>1</v>
      </c>
      <c r="DL18" s="392">
        <f>IFERROR(IF($AF18="N",AH18+AJ18+AL18+AN18,AF18+AH18+AJ18+AL18+AN18),0)*$DK18</f>
        <v>0</v>
      </c>
      <c r="DM18" s="392">
        <f>(AG18+AI18+AK18+AM18+AO18)*$DK18</f>
        <v>0</v>
      </c>
      <c r="DN18" s="392">
        <f>AS18+AW18+AY18-CW18</f>
        <v>0</v>
      </c>
      <c r="DO18" s="392">
        <f>BC18+BG18+BI18-DI18</f>
        <v>0</v>
      </c>
      <c r="DP18" s="392">
        <f>DN18+DO18</f>
        <v>0</v>
      </c>
      <c r="DQ18" s="393" t="str">
        <f>IF(OR(F18=vstupy!B$40,F18=vstupy!B$41,F18=vstupy!B$42,),"0","1")</f>
        <v>0</v>
      </c>
      <c r="DR18" s="394">
        <f>IF($DQ18="1",AQ18,"0")+CF18</f>
        <v>0</v>
      </c>
      <c r="DS18" s="395">
        <f>IF($DQ18="1",AS18,"0")+CG18</f>
        <v>0</v>
      </c>
      <c r="DT18" s="395">
        <f>IF($DQ18="1",AU18,"0")+CH18</f>
        <v>0</v>
      </c>
      <c r="DU18" s="395">
        <f>IF($DQ18="1",AW18,"0")+CI18</f>
        <v>0</v>
      </c>
      <c r="DV18" s="396">
        <f>IF($DQ18="1",AY18,"0")+CJ18</f>
        <v>0</v>
      </c>
      <c r="DW18" s="397">
        <f t="shared" ref="DW18" si="168">SUM(DR18:DV20)</f>
        <v>0</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0</v>
      </c>
    </row>
    <row r="19" spans="2:134" s="19" customFormat="1" ht="12.6" customHeight="1" x14ac:dyDescent="0.2">
      <c r="B19" s="416"/>
      <c r="C19" s="417"/>
      <c r="D19" s="428"/>
      <c r="E19" s="428"/>
      <c r="F19" s="419"/>
      <c r="G19" s="421"/>
      <c r="H19" s="423"/>
      <c r="I19" s="423"/>
      <c r="J19" s="426"/>
      <c r="K19" s="419"/>
      <c r="L19" s="428"/>
      <c r="M19" s="429"/>
      <c r="N19" s="419"/>
      <c r="O19" s="428"/>
      <c r="P19" s="479"/>
      <c r="Q19" s="430"/>
      <c r="R19" s="431"/>
      <c r="S19" s="562"/>
      <c r="T19" s="432"/>
      <c r="U19" s="430"/>
      <c r="V19" s="431"/>
      <c r="W19" s="542"/>
      <c r="X19" s="333" t="s">
        <v>157</v>
      </c>
      <c r="Y19" s="334" t="s">
        <v>152</v>
      </c>
      <c r="Z19" s="335">
        <f>VLOOKUP($X19,vstupy!$B$18:$F$31,MATCH($Y19,vstupy!$B$17:$F$17,0),0)</f>
        <v>0</v>
      </c>
      <c r="AA19" s="336" t="s">
        <v>158</v>
      </c>
      <c r="AB19" s="335">
        <f>VLOOKUP($AA19,[1]vstupy!$B$34:$C$36,2,FALSE)</f>
        <v>0</v>
      </c>
      <c r="AC19" s="335">
        <f t="shared" si="7"/>
        <v>0</v>
      </c>
      <c r="AD19" s="434"/>
      <c r="AE19" s="437"/>
      <c r="AF19" s="541"/>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 customHeight="1" x14ac:dyDescent="0.2">
      <c r="B20" s="416"/>
      <c r="C20" s="417"/>
      <c r="D20" s="428"/>
      <c r="E20" s="428"/>
      <c r="F20" s="420"/>
      <c r="G20" s="421"/>
      <c r="H20" s="424"/>
      <c r="I20" s="424"/>
      <c r="J20" s="427"/>
      <c r="K20" s="420"/>
      <c r="L20" s="428"/>
      <c r="M20" s="429"/>
      <c r="N20" s="420"/>
      <c r="O20" s="428"/>
      <c r="P20" s="479"/>
      <c r="Q20" s="430"/>
      <c r="R20" s="431"/>
      <c r="S20" s="562"/>
      <c r="T20" s="432"/>
      <c r="U20" s="430"/>
      <c r="V20" s="431"/>
      <c r="W20" s="542"/>
      <c r="X20" s="333" t="s">
        <v>157</v>
      </c>
      <c r="Y20" s="334" t="s">
        <v>152</v>
      </c>
      <c r="Z20" s="335">
        <f>VLOOKUP($X20,vstupy!$B$18:$F$31,MATCH($Y20,vstupy!$B$17:$F$17,0),0)</f>
        <v>0</v>
      </c>
      <c r="AA20" s="336" t="s">
        <v>158</v>
      </c>
      <c r="AB20" s="335">
        <f>VLOOKUP($AA20,[1]vstupy!$B$34:$C$36,2,FALSE)</f>
        <v>0</v>
      </c>
      <c r="AC20" s="335">
        <f t="shared" si="7"/>
        <v>0</v>
      </c>
      <c r="AD20" s="435"/>
      <c r="AE20" s="438"/>
      <c r="AF20" s="541"/>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 customHeight="1" x14ac:dyDescent="0.2">
      <c r="B21" s="446">
        <v>5</v>
      </c>
      <c r="C21" s="447"/>
      <c r="D21" s="439"/>
      <c r="E21" s="439"/>
      <c r="F21" s="448" t="s">
        <v>212</v>
      </c>
      <c r="G21" s="451"/>
      <c r="H21" s="452" t="str">
        <f t="shared" si="58"/>
        <v/>
      </c>
      <c r="I21" s="452" t="str">
        <f t="shared" ref="I21" si="173">IF($F21="3e)  Skoršia transpozícia  - zavedenie transpozície pred termínom ktorý určuje smernica EÚ. ",$H21,"NA")</f>
        <v>NA</v>
      </c>
      <c r="J21" s="455">
        <f t="shared" ref="J21" si="174">IF(I21&gt;12,1,I21/12)</f>
        <v>1</v>
      </c>
      <c r="K21" s="448"/>
      <c r="L21" s="439"/>
      <c r="M21" s="458">
        <f>IF(L21="N",0,L21)</f>
        <v>0</v>
      </c>
      <c r="N21" s="448" t="s">
        <v>212</v>
      </c>
      <c r="O21" s="533"/>
      <c r="P21" s="480"/>
      <c r="Q21" s="441" t="s">
        <v>36</v>
      </c>
      <c r="R21" s="442">
        <f>VLOOKUP(Q21,[1]vstupy!$B$3:$C$15,2,FALSE)</f>
        <v>0</v>
      </c>
      <c r="S21" s="563"/>
      <c r="T21" s="440"/>
      <c r="U21" s="441" t="s">
        <v>36</v>
      </c>
      <c r="V21" s="442">
        <f>VLOOKUP(U21,[1]vstupy!$B$3:$C$15,2,FALSE)</f>
        <v>0</v>
      </c>
      <c r="W21" s="480"/>
      <c r="X21" s="194" t="s">
        <v>157</v>
      </c>
      <c r="Y21" s="208" t="s">
        <v>152</v>
      </c>
      <c r="Z21" s="205">
        <f>VLOOKUP($X21,vstupy!$B$18:$F$31,MATCH($Y21,vstupy!$B$17:$F$17,0),0)</f>
        <v>0</v>
      </c>
      <c r="AA21" s="133" t="s">
        <v>158</v>
      </c>
      <c r="AB21" s="205">
        <f>VLOOKUP($AA21,[1]vstupy!$B$34:$C$36,2,FALSE)</f>
        <v>0</v>
      </c>
      <c r="AC21" s="205">
        <f t="shared" si="7"/>
        <v>0</v>
      </c>
      <c r="AD21" s="443" t="s">
        <v>36</v>
      </c>
      <c r="AE21" s="436">
        <f>VLOOKUP(AD21,vstupy!$B$3:$C$15,2,FALSE)</f>
        <v>0</v>
      </c>
      <c r="AF21" s="406" t="str">
        <f>IFERROR(IF(M21=0,"N",O21/L21*J21),0)</f>
        <v>N</v>
      </c>
      <c r="AG21" s="411">
        <f>O21*J21</f>
        <v>0</v>
      </c>
      <c r="AH21" s="510">
        <f t="shared" ref="AH21" si="175">P21*R21*J21</f>
        <v>0</v>
      </c>
      <c r="AI21" s="411">
        <f t="shared" ref="AI21" si="176">IFERROR(AH21*M21,0)</f>
        <v>0</v>
      </c>
      <c r="AJ21" s="510" t="str">
        <f t="shared" ref="AJ21:AJ81" si="177">IFERROR(IF(M21=0,"N",S21/L21*J21),0)</f>
        <v>N</v>
      </c>
      <c r="AK21" s="411">
        <f>S21*J21</f>
        <v>0</v>
      </c>
      <c r="AL21" s="411">
        <f>T21*V21*J21</f>
        <v>0</v>
      </c>
      <c r="AM21" s="412">
        <f t="shared" ref="AM21" si="178">IFERROR(AL21*M21,0)</f>
        <v>0</v>
      </c>
      <c r="AN21" s="411">
        <f t="shared" ref="AN21" si="179">IF(W21&gt;0,IF(AE21&gt;0,($G$5/160)*(W21/60)*AE21*J21,0),IF(AE21&gt;0,($G$5/160)*((AC21+AC22+AC23)/60)*AE21*J21,0))</f>
        <v>0</v>
      </c>
      <c r="AO21" s="519">
        <f>IFERROR(AN21*M21,0)</f>
        <v>0</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0</v>
      </c>
      <c r="AW21" s="395">
        <f t="shared" ref="AW21" si="187">IF($N21="In (zvyšuje náklady)",AM21,0)</f>
        <v>0</v>
      </c>
      <c r="AX21" s="395">
        <f t="shared" ref="AX21" si="188">IF($N21="In (zvyšuje náklady)",AN21,0)</f>
        <v>0</v>
      </c>
      <c r="AY21" s="395">
        <f t="shared" ref="AY21" si="189">IF($N21="In (zvyšuje náklady)",AO21,0)</f>
        <v>0</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1</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0</v>
      </c>
      <c r="BT21" s="396">
        <f t="shared" ref="BT21" si="209">$BJ21*AY21</f>
        <v>0</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f>IF(F21=vstupy!B$42,"1",0)</f>
        <v>0</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0</v>
      </c>
      <c r="CV21" s="396">
        <f t="shared" si="221"/>
        <v>0</v>
      </c>
      <c r="CW21" s="398">
        <f>CP21+CT21+CV21</f>
        <v>0</v>
      </c>
      <c r="CX21" s="398">
        <f t="shared" ref="CX21" si="222">CN21+CR21</f>
        <v>0</v>
      </c>
      <c r="CY21" s="394">
        <f t="shared" ref="CY21:DH21" si="223">IF($CL21="1",AZ21,0)</f>
        <v>0</v>
      </c>
      <c r="CZ21" s="395">
        <f t="shared" si="223"/>
        <v>0</v>
      </c>
      <c r="DA21" s="395">
        <f t="shared" si="223"/>
        <v>0</v>
      </c>
      <c r="DB21" s="395">
        <f t="shared" si="223"/>
        <v>0</v>
      </c>
      <c r="DC21" s="395">
        <f t="shared" si="223"/>
        <v>0</v>
      </c>
      <c r="DD21" s="395">
        <f t="shared" si="223"/>
        <v>0</v>
      </c>
      <c r="DE21" s="395">
        <f t="shared" si="223"/>
        <v>0</v>
      </c>
      <c r="DF21" s="395">
        <f t="shared" si="223"/>
        <v>0</v>
      </c>
      <c r="DG21" s="395">
        <f t="shared" si="223"/>
        <v>0</v>
      </c>
      <c r="DH21" s="396">
        <f t="shared" si="223"/>
        <v>0</v>
      </c>
      <c r="DI21" s="399">
        <f>DB21+DF21+DH21</f>
        <v>0</v>
      </c>
      <c r="DJ21" s="399">
        <f t="shared" ref="DJ21" si="224">CZ21+DD21</f>
        <v>0</v>
      </c>
      <c r="DK21" s="392">
        <f>IF(CE21=0,1,0)</f>
        <v>1</v>
      </c>
      <c r="DL21" s="392">
        <f>IFERROR(IF($AF21="N",AH21+AJ21+AL21+AN21,AF21+AH21+AJ21+AL21+AN21),0)*$DK21</f>
        <v>0</v>
      </c>
      <c r="DM21" s="392">
        <f>(AG21+AI21+AK21+AM21+AO21)*$DK21</f>
        <v>0</v>
      </c>
      <c r="DN21" s="392">
        <f>AS21+AW21+AY21-CW21</f>
        <v>0</v>
      </c>
      <c r="DO21" s="392">
        <f>BC21+BG21+BI21-DI21</f>
        <v>0</v>
      </c>
      <c r="DP21" s="392">
        <f>DN21+DO21</f>
        <v>0</v>
      </c>
      <c r="DQ21" s="393" t="str">
        <f>IF(OR(F21=vstupy!B$40,F21=vstupy!B$41,F21=vstupy!B$42,),"0","1")</f>
        <v>0</v>
      </c>
      <c r="DR21" s="394">
        <f>IF($DQ21="1",AQ21,"0")+CF21</f>
        <v>0</v>
      </c>
      <c r="DS21" s="395">
        <f>IF($DQ21="1",AS21,"0")+CG21</f>
        <v>0</v>
      </c>
      <c r="DT21" s="395">
        <f>IF($DQ21="1",AU21,"0")+CH21</f>
        <v>0</v>
      </c>
      <c r="DU21" s="395">
        <f>IF($DQ21="1",AW21,"0")+CI21</f>
        <v>0</v>
      </c>
      <c r="DV21" s="396">
        <f>IF($DQ21="1",AY21,"0")+CJ21</f>
        <v>0</v>
      </c>
      <c r="DW21" s="397">
        <f t="shared" ref="DW21" si="225">SUM(DR21:DV23)</f>
        <v>0</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0</v>
      </c>
    </row>
    <row r="22" spans="2:134" ht="12.6" customHeight="1" x14ac:dyDescent="0.2">
      <c r="B22" s="446"/>
      <c r="C22" s="447"/>
      <c r="D22" s="439"/>
      <c r="E22" s="439"/>
      <c r="F22" s="449"/>
      <c r="G22" s="451"/>
      <c r="H22" s="453"/>
      <c r="I22" s="453"/>
      <c r="J22" s="456"/>
      <c r="K22" s="449"/>
      <c r="L22" s="439"/>
      <c r="M22" s="458"/>
      <c r="N22" s="449"/>
      <c r="O22" s="533"/>
      <c r="P22" s="480"/>
      <c r="Q22" s="441"/>
      <c r="R22" s="442"/>
      <c r="S22" s="563"/>
      <c r="T22" s="440"/>
      <c r="U22" s="441"/>
      <c r="V22" s="442"/>
      <c r="W22" s="480"/>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 customHeight="1" x14ac:dyDescent="0.2">
      <c r="B23" s="446"/>
      <c r="C23" s="447"/>
      <c r="D23" s="439"/>
      <c r="E23" s="439"/>
      <c r="F23" s="450"/>
      <c r="G23" s="451"/>
      <c r="H23" s="454"/>
      <c r="I23" s="454"/>
      <c r="J23" s="457"/>
      <c r="K23" s="450"/>
      <c r="L23" s="439"/>
      <c r="M23" s="458"/>
      <c r="N23" s="450"/>
      <c r="O23" s="533"/>
      <c r="P23" s="480"/>
      <c r="Q23" s="441"/>
      <c r="R23" s="442"/>
      <c r="S23" s="563"/>
      <c r="T23" s="440"/>
      <c r="U23" s="441"/>
      <c r="V23" s="442"/>
      <c r="W23" s="480"/>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 customHeight="1" x14ac:dyDescent="0.2">
      <c r="B24" s="416">
        <v>6</v>
      </c>
      <c r="C24" s="417"/>
      <c r="D24" s="428"/>
      <c r="E24" s="428"/>
      <c r="F24" s="418" t="s">
        <v>212</v>
      </c>
      <c r="G24" s="421"/>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c r="L24" s="428"/>
      <c r="M24" s="429">
        <f>IF(L24="N",0,L24)</f>
        <v>0</v>
      </c>
      <c r="N24" s="418" t="s">
        <v>212</v>
      </c>
      <c r="O24" s="428"/>
      <c r="P24" s="479"/>
      <c r="Q24" s="430" t="s">
        <v>36</v>
      </c>
      <c r="R24" s="431">
        <f>VLOOKUP(Q24,[1]vstupy!$B$3:$C$15,2,FALSE)</f>
        <v>0</v>
      </c>
      <c r="S24" s="562"/>
      <c r="T24" s="432"/>
      <c r="U24" s="430" t="s">
        <v>36</v>
      </c>
      <c r="V24" s="431">
        <f>VLOOKUP(U24,[1]vstupy!$B$3:$C$15,2,FALSE)</f>
        <v>0</v>
      </c>
      <c r="W24" s="479"/>
      <c r="X24" s="333" t="s">
        <v>157</v>
      </c>
      <c r="Y24" s="334" t="s">
        <v>152</v>
      </c>
      <c r="Z24" s="335">
        <f>VLOOKUP($X24,vstupy!$B$18:$F$31,MATCH($Y24,vstupy!$B$17:$F$17,0),0)</f>
        <v>0</v>
      </c>
      <c r="AA24" s="336" t="s">
        <v>158</v>
      </c>
      <c r="AB24" s="335">
        <f>VLOOKUP($AA24,[1]vstupy!$B$34:$C$36,2,FALSE)</f>
        <v>0</v>
      </c>
      <c r="AC24" s="335">
        <f>Z24+AB24</f>
        <v>0</v>
      </c>
      <c r="AD24" s="433" t="s">
        <v>36</v>
      </c>
      <c r="AE24" s="437">
        <f>VLOOKUP(AD24,vstupy!$B$3:$C$15,2,FALSE)</f>
        <v>0</v>
      </c>
      <c r="AF24" s="406" t="str">
        <f>IFERROR(IF(M24=0,"N",O24/L24*J24),0)</f>
        <v>N</v>
      </c>
      <c r="AG24" s="411">
        <f>O24*J24</f>
        <v>0</v>
      </c>
      <c r="AH24" s="510">
        <f t="shared" ref="AH24" si="232">P24*R24*J24</f>
        <v>0</v>
      </c>
      <c r="AI24" s="411">
        <f t="shared" ref="AI24" si="233">IFERROR(AH24*M24,0)</f>
        <v>0</v>
      </c>
      <c r="AJ24" s="510" t="str">
        <f t="shared" si="177"/>
        <v>N</v>
      </c>
      <c r="AK24" s="411">
        <f t="shared" ref="AK24" si="234">S24*J24</f>
        <v>0</v>
      </c>
      <c r="AL24" s="411">
        <f>T24*V24*J24</f>
        <v>0</v>
      </c>
      <c r="AM24" s="412">
        <f t="shared" ref="AM24" si="235">IFERROR(AL24*M24,0)</f>
        <v>0</v>
      </c>
      <c r="AN24" s="411">
        <f t="shared" ref="AN24" si="236">IF(W24&gt;0,IF(AE24&gt;0,($G$5/160)*(W24/60)*AE24*J24,0),IF(AE24&gt;0,($G$5/160)*((AC24+AC25+AC26)/60)*AE24*J24,0))</f>
        <v>0</v>
      </c>
      <c r="AO24" s="519">
        <f>IFERROR(AN24*M24,0)</f>
        <v>0</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0</v>
      </c>
      <c r="AY24" s="395">
        <f t="shared" ref="AY24" si="246">IF($N24="In (zvyšuje náklady)",AO24,0)</f>
        <v>0</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0</v>
      </c>
      <c r="BT24" s="396">
        <f t="shared" ref="BT24" si="266">$BJ24*AY24</f>
        <v>0</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0</v>
      </c>
      <c r="CF24" s="394">
        <f>AG24*$CE24</f>
        <v>0</v>
      </c>
      <c r="CG24" s="395">
        <f>AI24*$CE24</f>
        <v>0</v>
      </c>
      <c r="CH24" s="395">
        <f>AK24*$CE24</f>
        <v>0</v>
      </c>
      <c r="CI24" s="395">
        <f>AM24*$CE24</f>
        <v>0</v>
      </c>
      <c r="CJ24" s="396">
        <f>AO24*$CE24</f>
        <v>0</v>
      </c>
      <c r="CK24" s="401">
        <f t="shared" ref="CK24" si="277">SUM(CF24:CJ26)</f>
        <v>0</v>
      </c>
      <c r="CL24" s="402">
        <f>IF(F24=vstupy!B$42,"1",0)</f>
        <v>0</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0</v>
      </c>
      <c r="CV24" s="396">
        <f t="shared" si="278"/>
        <v>0</v>
      </c>
      <c r="CW24" s="398">
        <f>CP24+CT24+CV24</f>
        <v>0</v>
      </c>
      <c r="CX24" s="398">
        <f t="shared" ref="CX24" si="279">CN24+CR24</f>
        <v>0</v>
      </c>
      <c r="CY24" s="394">
        <f t="shared" ref="CY24:DH24" si="280">IF($CL24="1",AZ24,0)</f>
        <v>0</v>
      </c>
      <c r="CZ24" s="395">
        <f t="shared" si="280"/>
        <v>0</v>
      </c>
      <c r="DA24" s="395">
        <f t="shared" si="280"/>
        <v>0</v>
      </c>
      <c r="DB24" s="395">
        <f t="shared" si="280"/>
        <v>0</v>
      </c>
      <c r="DC24" s="395">
        <f t="shared" si="280"/>
        <v>0</v>
      </c>
      <c r="DD24" s="395">
        <f t="shared" si="280"/>
        <v>0</v>
      </c>
      <c r="DE24" s="395">
        <f t="shared" si="280"/>
        <v>0</v>
      </c>
      <c r="DF24" s="395">
        <f t="shared" si="280"/>
        <v>0</v>
      </c>
      <c r="DG24" s="395">
        <f t="shared" si="280"/>
        <v>0</v>
      </c>
      <c r="DH24" s="396">
        <f t="shared" si="280"/>
        <v>0</v>
      </c>
      <c r="DI24" s="399">
        <f>DB24+DF24+DH24</f>
        <v>0</v>
      </c>
      <c r="DJ24" s="399">
        <f t="shared" ref="DJ24" si="281">CZ24+DD24</f>
        <v>0</v>
      </c>
      <c r="DK24" s="392">
        <f>IF(CE24=0,1,0)</f>
        <v>1</v>
      </c>
      <c r="DL24" s="392">
        <f>IFERROR(IF($AF24="N",AH24+AJ24+AL24+AN24,AF24+AH24+AJ24+AL24+AN24),0)*$DK24</f>
        <v>0</v>
      </c>
      <c r="DM24" s="392">
        <f>(AG24+AI24+AK24+AM24+AO24)*$DK24</f>
        <v>0</v>
      </c>
      <c r="DN24" s="392">
        <f>AS24+AW24+AY24-CW24</f>
        <v>0</v>
      </c>
      <c r="DO24" s="392">
        <f>BC24+BG24+BI24-DI24</f>
        <v>0</v>
      </c>
      <c r="DP24" s="392">
        <f>DN24+DO24</f>
        <v>0</v>
      </c>
      <c r="DQ24" s="393" t="str">
        <f>IF(OR(F24=vstupy!B$40,F24=vstupy!B$41,F24=vstupy!B$42,),"0","1")</f>
        <v>0</v>
      </c>
      <c r="DR24" s="394">
        <f>IF($DQ24="1",AQ24,"0")+CF24</f>
        <v>0</v>
      </c>
      <c r="DS24" s="395">
        <f>IF($DQ24="1",AS24,"0")+CG24</f>
        <v>0</v>
      </c>
      <c r="DT24" s="395">
        <f>IF($DQ24="1",AU24,"0")+CH24</f>
        <v>0</v>
      </c>
      <c r="DU24" s="395">
        <f>IF($DQ24="1",AW24,"0")+CI24</f>
        <v>0</v>
      </c>
      <c r="DV24" s="396">
        <f>IF($DQ24="1",AY24,"0")+CJ24</f>
        <v>0</v>
      </c>
      <c r="DW24" s="397">
        <f t="shared" ref="DW24" si="282">SUM(DR24:DV26)</f>
        <v>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0</v>
      </c>
    </row>
    <row r="25" spans="2:134" s="19" customFormat="1" ht="12.6" customHeight="1" x14ac:dyDescent="0.2">
      <c r="B25" s="416"/>
      <c r="C25" s="417"/>
      <c r="D25" s="428"/>
      <c r="E25" s="428"/>
      <c r="F25" s="419"/>
      <c r="G25" s="421"/>
      <c r="H25" s="423"/>
      <c r="I25" s="423"/>
      <c r="J25" s="426"/>
      <c r="K25" s="419"/>
      <c r="L25" s="428"/>
      <c r="M25" s="429"/>
      <c r="N25" s="419"/>
      <c r="O25" s="428"/>
      <c r="P25" s="479"/>
      <c r="Q25" s="430"/>
      <c r="R25" s="431"/>
      <c r="S25" s="562"/>
      <c r="T25" s="432"/>
      <c r="U25" s="430"/>
      <c r="V25" s="431"/>
      <c r="W25" s="479"/>
      <c r="X25" s="333" t="s">
        <v>157</v>
      </c>
      <c r="Y25" s="334" t="s">
        <v>152</v>
      </c>
      <c r="Z25" s="335">
        <f>VLOOKUP($X25,vstupy!$B$18:$F$31,MATCH($Y25,vstupy!$B$17:$F$17,0),0)</f>
        <v>0</v>
      </c>
      <c r="AA25" s="336" t="s">
        <v>158</v>
      </c>
      <c r="AB25" s="335">
        <f>VLOOKUP($AA25,[1]vstupy!$B$34:$C$36,2,FALSE)</f>
        <v>0</v>
      </c>
      <c r="AC25" s="335">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 customHeight="1" x14ac:dyDescent="0.2">
      <c r="B26" s="416"/>
      <c r="C26" s="417"/>
      <c r="D26" s="428"/>
      <c r="E26" s="428"/>
      <c r="F26" s="420"/>
      <c r="G26" s="421"/>
      <c r="H26" s="424"/>
      <c r="I26" s="424"/>
      <c r="J26" s="427"/>
      <c r="K26" s="420"/>
      <c r="L26" s="428"/>
      <c r="M26" s="429"/>
      <c r="N26" s="420"/>
      <c r="O26" s="428"/>
      <c r="P26" s="479"/>
      <c r="Q26" s="430"/>
      <c r="R26" s="431"/>
      <c r="S26" s="562"/>
      <c r="T26" s="432"/>
      <c r="U26" s="430"/>
      <c r="V26" s="431"/>
      <c r="W26" s="479"/>
      <c r="X26" s="333" t="s">
        <v>157</v>
      </c>
      <c r="Y26" s="334" t="s">
        <v>152</v>
      </c>
      <c r="Z26" s="335">
        <f>VLOOKUP($X26,vstupy!$B$18:$F$31,MATCH($Y26,vstupy!$B$17:$F$17,0),0)</f>
        <v>0</v>
      </c>
      <c r="AA26" s="336" t="s">
        <v>158</v>
      </c>
      <c r="AB26" s="335">
        <f>VLOOKUP($AA26,[1]vstupy!$B$34:$C$36,2,FALSE)</f>
        <v>0</v>
      </c>
      <c r="AC26" s="335">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 customHeight="1" x14ac:dyDescent="0.2">
      <c r="B27" s="446">
        <v>7</v>
      </c>
      <c r="C27" s="447"/>
      <c r="D27" s="439"/>
      <c r="E27" s="439"/>
      <c r="F27" s="448" t="s">
        <v>212</v>
      </c>
      <c r="G27" s="451"/>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8">
        <f>IF(I27&gt;12,1,I27/12)</f>
        <v>1</v>
      </c>
      <c r="K27" s="262"/>
      <c r="L27" s="439"/>
      <c r="M27" s="458">
        <f>IF(L27="N",0,L27)</f>
        <v>0</v>
      </c>
      <c r="N27" s="448" t="s">
        <v>212</v>
      </c>
      <c r="O27" s="439"/>
      <c r="P27" s="480"/>
      <c r="Q27" s="441" t="s">
        <v>36</v>
      </c>
      <c r="R27" s="278">
        <f>VLOOKUP(Q27,[1]vstupy!$B$3:$C$15,2,FALSE)</f>
        <v>0</v>
      </c>
      <c r="S27" s="563"/>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443" t="s">
        <v>36</v>
      </c>
      <c r="AE27" s="436">
        <f>VLOOKUP(AD27,vstupy!$B$3:$C$15,2,FALSE)</f>
        <v>0</v>
      </c>
      <c r="AF27" s="541" t="str">
        <f>IFERROR(IF(M27=0,"N",O27/L27*J27),0)</f>
        <v>N</v>
      </c>
      <c r="AG27" s="411">
        <f>O27*J27</f>
        <v>0</v>
      </c>
      <c r="AH27" s="510">
        <f t="shared" ref="AH27" si="291">P27*R27*J27</f>
        <v>0</v>
      </c>
      <c r="AI27" s="411">
        <f t="shared" ref="AI27" si="292">IFERROR(AH27*M27,0)</f>
        <v>0</v>
      </c>
      <c r="AJ27" s="544" t="str">
        <f t="shared" si="177"/>
        <v>N</v>
      </c>
      <c r="AK27" s="411">
        <f t="shared" ref="AK27" si="293">S27*J27</f>
        <v>0</v>
      </c>
      <c r="AL27" s="411">
        <f>T27*V27*J27</f>
        <v>0</v>
      </c>
      <c r="AM27" s="412">
        <f t="shared" ref="AM27" si="294">IFERROR(AL27*M27,0)</f>
        <v>0</v>
      </c>
      <c r="AN27" s="411">
        <f t="shared" ref="AN27" si="295">IF(W27&gt;0,IF(AE27&gt;0,($G$5/160)*(W27/60)*AE27*J27,0),IF(AE27&gt;0,($G$5/160)*((AC27+AC28+AC29)/60)*AE27*J27,0))</f>
        <v>0</v>
      </c>
      <c r="AO27" s="519">
        <f>IFERROR(AN27*M27,0)</f>
        <v>0</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0</v>
      </c>
      <c r="AY27" s="395">
        <f t="shared" ref="AY27" si="305">IF($N27="In (zvyšuje náklady)",AO27,0)</f>
        <v>0</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0</v>
      </c>
      <c r="BT27" s="396">
        <f t="shared" ref="BT27" si="325">$BJ27*AY27</f>
        <v>0</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f>IF(F27=vstupy!B$42,"1",0)</f>
        <v>0</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0</v>
      </c>
      <c r="CV27" s="396">
        <f t="shared" si="337"/>
        <v>0</v>
      </c>
      <c r="CW27" s="398">
        <f>CP27+CT27+CV27</f>
        <v>0</v>
      </c>
      <c r="CX27" s="398">
        <f t="shared" ref="CX27" si="338">CN27+CR27</f>
        <v>0</v>
      </c>
      <c r="CY27" s="394">
        <f t="shared" ref="CY27:DH27" si="339">IF($CL27="1",AZ27,0)</f>
        <v>0</v>
      </c>
      <c r="CZ27" s="395">
        <f t="shared" si="339"/>
        <v>0</v>
      </c>
      <c r="DA27" s="395">
        <f t="shared" si="339"/>
        <v>0</v>
      </c>
      <c r="DB27" s="395">
        <f t="shared" si="339"/>
        <v>0</v>
      </c>
      <c r="DC27" s="395">
        <f t="shared" si="339"/>
        <v>0</v>
      </c>
      <c r="DD27" s="395">
        <f t="shared" si="339"/>
        <v>0</v>
      </c>
      <c r="DE27" s="395">
        <f t="shared" si="339"/>
        <v>0</v>
      </c>
      <c r="DF27" s="395">
        <f t="shared" si="339"/>
        <v>0</v>
      </c>
      <c r="DG27" s="395">
        <f t="shared" si="339"/>
        <v>0</v>
      </c>
      <c r="DH27" s="396">
        <f t="shared" si="339"/>
        <v>0</v>
      </c>
      <c r="DI27" s="399">
        <f>DB27+DF27+DH27</f>
        <v>0</v>
      </c>
      <c r="DJ27" s="399">
        <f t="shared" ref="DJ27" si="340">CZ27+DD27</f>
        <v>0</v>
      </c>
      <c r="DK27" s="392">
        <f>IF(CE27=0,1,0)</f>
        <v>1</v>
      </c>
      <c r="DL27" s="392">
        <f>IFERROR(IF($AF27="N",AH27+AJ27+AL27+AN27,AF27+AH27+AJ27+AL27+AN27),0)*$DK27</f>
        <v>0</v>
      </c>
      <c r="DM27" s="392">
        <f>(AG27+AI27+AK27+AM27+AO27)*$DK27</f>
        <v>0</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 customHeight="1" x14ac:dyDescent="0.2">
      <c r="B28" s="446"/>
      <c r="C28" s="447"/>
      <c r="D28" s="439"/>
      <c r="E28" s="439"/>
      <c r="F28" s="449"/>
      <c r="G28" s="451"/>
      <c r="H28" s="453"/>
      <c r="I28" s="453"/>
      <c r="J28" s="329"/>
      <c r="K28" s="263"/>
      <c r="L28" s="439"/>
      <c r="M28" s="458"/>
      <c r="N28" s="449"/>
      <c r="O28" s="439"/>
      <c r="P28" s="480"/>
      <c r="Q28" s="441"/>
      <c r="R28" s="280"/>
      <c r="S28" s="563"/>
      <c r="T28" s="440"/>
      <c r="U28" s="441"/>
      <c r="V28" s="280"/>
      <c r="W28" s="281"/>
      <c r="X28" s="194" t="s">
        <v>157</v>
      </c>
      <c r="Y28" s="208" t="s">
        <v>152</v>
      </c>
      <c r="Z28" s="205">
        <f>VLOOKUP($X28,vstupy!$B$18:$F$31,MATCH($Y28,vstupy!$B$17:$F$17,0),0)</f>
        <v>0</v>
      </c>
      <c r="AA28" s="133" t="s">
        <v>158</v>
      </c>
      <c r="AB28" s="205">
        <f>VLOOKUP($AA28,[1]vstupy!$B$34:$C$36,2,FALSE)</f>
        <v>0</v>
      </c>
      <c r="AC28" s="205">
        <f t="shared" si="290"/>
        <v>0</v>
      </c>
      <c r="AD28" s="444"/>
      <c r="AE28" s="437"/>
      <c r="AF28" s="541"/>
      <c r="AG28" s="408"/>
      <c r="AH28" s="408"/>
      <c r="AI28" s="408"/>
      <c r="AJ28" s="545"/>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 customHeight="1" x14ac:dyDescent="0.2">
      <c r="B29" s="446"/>
      <c r="C29" s="447"/>
      <c r="D29" s="439"/>
      <c r="E29" s="439"/>
      <c r="F29" s="450"/>
      <c r="G29" s="451"/>
      <c r="H29" s="454"/>
      <c r="I29" s="454"/>
      <c r="J29" s="330"/>
      <c r="K29" s="264"/>
      <c r="L29" s="439"/>
      <c r="M29" s="458"/>
      <c r="N29" s="450"/>
      <c r="O29" s="439"/>
      <c r="P29" s="480"/>
      <c r="Q29" s="441"/>
      <c r="R29" s="282"/>
      <c r="S29" s="563"/>
      <c r="T29" s="440"/>
      <c r="U29" s="441"/>
      <c r="V29" s="282"/>
      <c r="W29" s="283"/>
      <c r="X29" s="194" t="s">
        <v>157</v>
      </c>
      <c r="Y29" s="208" t="s">
        <v>152</v>
      </c>
      <c r="Z29" s="205">
        <f>VLOOKUP($X29,vstupy!$B$18:$F$31,MATCH($Y29,vstupy!$B$17:$F$17,0),0)</f>
        <v>0</v>
      </c>
      <c r="AA29" s="133" t="s">
        <v>158</v>
      </c>
      <c r="AB29" s="205">
        <f>VLOOKUP($AA29,[1]vstupy!$B$34:$C$36,2,FALSE)</f>
        <v>0</v>
      </c>
      <c r="AC29" s="205">
        <f t="shared" si="290"/>
        <v>0</v>
      </c>
      <c r="AD29" s="445"/>
      <c r="AE29" s="438"/>
      <c r="AF29" s="541"/>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 customHeight="1" x14ac:dyDescent="0.2">
      <c r="B30" s="416">
        <v>8</v>
      </c>
      <c r="C30" s="417"/>
      <c r="D30" s="428"/>
      <c r="E30" s="428"/>
      <c r="F30" s="418" t="s">
        <v>212</v>
      </c>
      <c r="G30" s="421"/>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7">
        <f>IF(I30&gt;12,1,I30/12)</f>
        <v>1</v>
      </c>
      <c r="K30" s="338"/>
      <c r="L30" s="428"/>
      <c r="M30" s="429">
        <f>IF(L30="N",0,L30)</f>
        <v>0</v>
      </c>
      <c r="N30" s="418" t="s">
        <v>212</v>
      </c>
      <c r="O30" s="428"/>
      <c r="P30" s="479"/>
      <c r="Q30" s="430" t="s">
        <v>36</v>
      </c>
      <c r="R30" s="339">
        <f>VLOOKUP(Q30,[1]vstupy!$B$3:$C$15,2,FALSE)</f>
        <v>0</v>
      </c>
      <c r="S30" s="562"/>
      <c r="T30" s="432"/>
      <c r="U30" s="430"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33" t="s">
        <v>36</v>
      </c>
      <c r="AE30" s="436">
        <f>VLOOKUP(AD30,vstupy!$B$3:$C$15,2,FALSE)</f>
        <v>0</v>
      </c>
      <c r="AF30" s="541" t="str">
        <f>IFERROR(IF(M30=0,"N",O30/L30*J30),0)</f>
        <v>N</v>
      </c>
      <c r="AG30" s="411">
        <f>O30*J30</f>
        <v>0</v>
      </c>
      <c r="AH30" s="510">
        <f t="shared" ref="AH30" si="348">P30*R30*J30</f>
        <v>0</v>
      </c>
      <c r="AI30" s="411">
        <f t="shared" ref="AI30" si="349">IFERROR(AH30*M30,0)</f>
        <v>0</v>
      </c>
      <c r="AJ30" s="510" t="str">
        <f t="shared" si="177"/>
        <v>N</v>
      </c>
      <c r="AK30" s="411">
        <f t="shared" ref="AK30" si="350">S30*J30</f>
        <v>0</v>
      </c>
      <c r="AL30" s="411">
        <f>T30*V30*J30</f>
        <v>0</v>
      </c>
      <c r="AM30" s="412">
        <f t="shared" ref="AM30" si="351">IFERROR(AL30*M30,0)</f>
        <v>0</v>
      </c>
      <c r="AN30" s="411">
        <f t="shared" ref="AN30" si="352">IF(W30&gt;0,IF(AE30&gt;0,($G$5/160)*(W30/60)*AE30*J30,0),IF(AE30&gt;0,($G$5/160)*((AC30+AC31+AC32)/60)*AE30*J30,0))</f>
        <v>0</v>
      </c>
      <c r="AO30" s="519">
        <f>IFERROR(AN30*M30,0)</f>
        <v>0</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0</v>
      </c>
      <c r="AY30" s="395">
        <f t="shared" ref="AY30" si="362">IF($N30="In (zvyšuje náklady)",AO30,0)</f>
        <v>0</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0</v>
      </c>
      <c r="BT30" s="396">
        <f t="shared" ref="BT30" si="382">$BJ30*AY30</f>
        <v>0</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0</v>
      </c>
      <c r="DM30" s="392">
        <f>(AG30+AI30+AK30+AM30+AO30)*$DK30</f>
        <v>0</v>
      </c>
      <c r="DN30" s="392">
        <f>AS30+AW30+AY30-CW30</f>
        <v>0</v>
      </c>
      <c r="DO30" s="392">
        <f>BC30+BG30+BI30-DI30</f>
        <v>0</v>
      </c>
      <c r="DP30" s="392">
        <f>DN30+DO30</f>
        <v>0</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 customHeight="1" x14ac:dyDescent="0.2">
      <c r="B31" s="416"/>
      <c r="C31" s="417"/>
      <c r="D31" s="428"/>
      <c r="E31" s="428"/>
      <c r="F31" s="419"/>
      <c r="G31" s="421"/>
      <c r="H31" s="423"/>
      <c r="I31" s="423"/>
      <c r="J31" s="341"/>
      <c r="K31" s="342"/>
      <c r="L31" s="428"/>
      <c r="M31" s="429"/>
      <c r="N31" s="419"/>
      <c r="O31" s="428"/>
      <c r="P31" s="479"/>
      <c r="Q31" s="430"/>
      <c r="R31" s="343"/>
      <c r="S31" s="562"/>
      <c r="T31" s="432"/>
      <c r="U31" s="430"/>
      <c r="V31" s="343"/>
      <c r="W31" s="344"/>
      <c r="X31" s="333" t="s">
        <v>157</v>
      </c>
      <c r="Y31" s="334" t="s">
        <v>152</v>
      </c>
      <c r="Z31" s="335">
        <f>VLOOKUP($X31,vstupy!$B$18:$F$31,MATCH($Y31,vstupy!$B$17:$F$17,0),0)</f>
        <v>0</v>
      </c>
      <c r="AA31" s="336" t="s">
        <v>158</v>
      </c>
      <c r="AB31" s="335">
        <f>VLOOKUP($AA31,[1]vstupy!$B$34:$C$36,2,FALSE)</f>
        <v>0</v>
      </c>
      <c r="AC31" s="335">
        <f t="shared" si="290"/>
        <v>0</v>
      </c>
      <c r="AD31" s="434"/>
      <c r="AE31" s="437"/>
      <c r="AF31" s="541"/>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 customHeight="1" x14ac:dyDescent="0.2">
      <c r="B32" s="416"/>
      <c r="C32" s="417"/>
      <c r="D32" s="428"/>
      <c r="E32" s="428"/>
      <c r="F32" s="420"/>
      <c r="G32" s="421"/>
      <c r="H32" s="424"/>
      <c r="I32" s="424"/>
      <c r="J32" s="345"/>
      <c r="K32" s="346"/>
      <c r="L32" s="428"/>
      <c r="M32" s="429"/>
      <c r="N32" s="420"/>
      <c r="O32" s="428"/>
      <c r="P32" s="479"/>
      <c r="Q32" s="430"/>
      <c r="R32" s="347"/>
      <c r="S32" s="562"/>
      <c r="T32" s="432"/>
      <c r="U32" s="430"/>
      <c r="V32" s="347"/>
      <c r="W32" s="348"/>
      <c r="X32" s="333" t="s">
        <v>157</v>
      </c>
      <c r="Y32" s="334" t="s">
        <v>152</v>
      </c>
      <c r="Z32" s="335">
        <f>VLOOKUP($X32,vstupy!$B$18:$F$31,MATCH($Y32,vstupy!$B$17:$F$17,0),0)</f>
        <v>0</v>
      </c>
      <c r="AA32" s="336" t="s">
        <v>158</v>
      </c>
      <c r="AB32" s="335">
        <f>VLOOKUP($AA32,[1]vstupy!$B$34:$C$36,2,FALSE)</f>
        <v>0</v>
      </c>
      <c r="AC32" s="335">
        <f t="shared" si="290"/>
        <v>0</v>
      </c>
      <c r="AD32" s="435"/>
      <c r="AE32" s="438"/>
      <c r="AF32" s="541"/>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 customHeight="1" x14ac:dyDescent="0.2">
      <c r="A33" s="19"/>
      <c r="B33" s="446">
        <f>B30+1</f>
        <v>9</v>
      </c>
      <c r="C33" s="447"/>
      <c r="D33" s="439"/>
      <c r="E33" s="439"/>
      <c r="F33" s="448" t="s">
        <v>212</v>
      </c>
      <c r="G33" s="451"/>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c r="L33" s="439"/>
      <c r="M33" s="458">
        <f>IF(L33="N",0,L33)</f>
        <v>0</v>
      </c>
      <c r="N33" s="448" t="s">
        <v>212</v>
      </c>
      <c r="O33" s="439"/>
      <c r="P33" s="480"/>
      <c r="Q33" s="441" t="s">
        <v>36</v>
      </c>
      <c r="R33" s="442">
        <f>VLOOKUP(Q33,[1]vstupy!$B$3:$C$15,2,FALSE)</f>
        <v>0</v>
      </c>
      <c r="S33" s="480"/>
      <c r="T33" s="440"/>
      <c r="U33" s="441" t="s">
        <v>36</v>
      </c>
      <c r="V33" s="442">
        <f>VLOOKUP(U33,[1]vstupy!$B$3:$C$15,2,FALSE)</f>
        <v>0</v>
      </c>
      <c r="W33" s="480"/>
      <c r="X33" s="194" t="s">
        <v>157</v>
      </c>
      <c r="Y33" s="208" t="s">
        <v>152</v>
      </c>
      <c r="Z33" s="205">
        <f>VLOOKUP($X33,vstupy!$B$18:$F$31,MATCH($Y33,vstupy!$B$17:$F$17,0),0)</f>
        <v>0</v>
      </c>
      <c r="AA33" s="133" t="s">
        <v>158</v>
      </c>
      <c r="AB33" s="205">
        <f>VLOOKUP($AA33,[1]vstupy!$B$34:$C$36,2,FALSE)</f>
        <v>0</v>
      </c>
      <c r="AC33" s="205">
        <f t="shared" si="290"/>
        <v>0</v>
      </c>
      <c r="AD33" s="443" t="s">
        <v>36</v>
      </c>
      <c r="AE33" s="436">
        <f>VLOOKUP(AD33,vstupy!$B$3:$C$15,2,FALSE)</f>
        <v>0</v>
      </c>
      <c r="AF33" s="406" t="str">
        <f>IFERROR(IF(M33=0,"N",O33/L33*J33),0)</f>
        <v>N</v>
      </c>
      <c r="AG33" s="411">
        <f>O33*J33</f>
        <v>0</v>
      </c>
      <c r="AH33" s="510">
        <f t="shared" ref="AH33" si="405">P33*R33*J33</f>
        <v>0</v>
      </c>
      <c r="AI33" s="411">
        <f t="shared" ref="AI33" si="406">IFERROR(AH33*M33,0)</f>
        <v>0</v>
      </c>
      <c r="AJ33" s="510" t="str">
        <f t="shared" si="177"/>
        <v>N</v>
      </c>
      <c r="AK33" s="411">
        <f t="shared" ref="AK33" si="407">S33*J33</f>
        <v>0</v>
      </c>
      <c r="AL33" s="411">
        <f>T33*V33*J33</f>
        <v>0</v>
      </c>
      <c r="AM33" s="412">
        <f t="shared" ref="AM33" si="408">IFERROR(AL33*M33,0)</f>
        <v>0</v>
      </c>
      <c r="AN33" s="411">
        <f t="shared" ref="AN33" si="409">IF(W33&gt;0,IF(AE33&gt;0,($G$5/160)*(W33/60)*AE33*J33,0),IF(AE33&gt;0,($G$5/160)*((AC33+AC34+AC35)/60)*AE33*J33,0))</f>
        <v>0</v>
      </c>
      <c r="AO33" s="519">
        <f>IFERROR(AN33*M33,0)</f>
        <v>0</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0</v>
      </c>
      <c r="AY33" s="395">
        <f t="shared" ref="AY33" si="419">IF($N33="In (zvyšuje náklady)",AO33,0)</f>
        <v>0</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0</v>
      </c>
      <c r="BT33" s="396">
        <f t="shared" ref="BT33" si="439">$BJ33*AY33</f>
        <v>0</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0</v>
      </c>
      <c r="DM33" s="392">
        <f>(AG33+AI33+AK33+AM33+AO33)*$DK33</f>
        <v>0</v>
      </c>
      <c r="DN33" s="392">
        <f>AS33+AW33+AY33-CW33</f>
        <v>0</v>
      </c>
      <c r="DO33" s="392">
        <f>BC33+BG33+BI33-DI33</f>
        <v>0</v>
      </c>
      <c r="DP33" s="392">
        <f>DN33+DO33</f>
        <v>0</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 customHeight="1" x14ac:dyDescent="0.2">
      <c r="A34" s="19"/>
      <c r="B34" s="446"/>
      <c r="C34" s="447"/>
      <c r="D34" s="439"/>
      <c r="E34" s="439"/>
      <c r="F34" s="449"/>
      <c r="G34" s="451"/>
      <c r="H34" s="453"/>
      <c r="I34" s="453"/>
      <c r="J34" s="456"/>
      <c r="K34" s="449"/>
      <c r="L34" s="439"/>
      <c r="M34" s="458"/>
      <c r="N34" s="449"/>
      <c r="O34" s="439"/>
      <c r="P34" s="480"/>
      <c r="Q34" s="441"/>
      <c r="R34" s="442"/>
      <c r="S34" s="480"/>
      <c r="T34" s="440"/>
      <c r="U34" s="441"/>
      <c r="V34" s="442"/>
      <c r="W34" s="480"/>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 customHeight="1" x14ac:dyDescent="0.2">
      <c r="A35" s="19"/>
      <c r="B35" s="446"/>
      <c r="C35" s="447"/>
      <c r="D35" s="439"/>
      <c r="E35" s="439"/>
      <c r="F35" s="450"/>
      <c r="G35" s="451"/>
      <c r="H35" s="454"/>
      <c r="I35" s="454"/>
      <c r="J35" s="457"/>
      <c r="K35" s="450"/>
      <c r="L35" s="439"/>
      <c r="M35" s="458"/>
      <c r="N35" s="450"/>
      <c r="O35" s="439"/>
      <c r="P35" s="480"/>
      <c r="Q35" s="441"/>
      <c r="R35" s="442"/>
      <c r="S35" s="480"/>
      <c r="T35" s="440"/>
      <c r="U35" s="441"/>
      <c r="V35" s="442"/>
      <c r="W35" s="480"/>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 customHeight="1" x14ac:dyDescent="0.2">
      <c r="A36" s="19"/>
      <c r="B36" s="416">
        <f>B33+1</f>
        <v>10</v>
      </c>
      <c r="C36" s="417"/>
      <c r="D36" s="428"/>
      <c r="E36" s="428"/>
      <c r="F36" s="418" t="s">
        <v>212</v>
      </c>
      <c r="G36" s="421"/>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c r="L36" s="428"/>
      <c r="M36" s="429">
        <f>IF(L36="N",0,L36)</f>
        <v>0</v>
      </c>
      <c r="N36" s="418" t="s">
        <v>212</v>
      </c>
      <c r="O36" s="428"/>
      <c r="P36" s="479"/>
      <c r="Q36" s="430" t="s">
        <v>36</v>
      </c>
      <c r="R36" s="431">
        <f>VLOOKUP(Q36,[1]vstupy!$B$3:$C$15,2,FALSE)</f>
        <v>0</v>
      </c>
      <c r="S36" s="479"/>
      <c r="T36" s="432"/>
      <c r="U36" s="430" t="s">
        <v>36</v>
      </c>
      <c r="V36" s="431">
        <f>VLOOKUP(U36,[1]vstupy!$B$3:$C$15,2,FALSE)</f>
        <v>0</v>
      </c>
      <c r="W36" s="479"/>
      <c r="X36" s="333" t="s">
        <v>157</v>
      </c>
      <c r="Y36" s="334" t="s">
        <v>152</v>
      </c>
      <c r="Z36" s="335">
        <f>VLOOKUP($X36,vstupy!$B$18:$F$31,MATCH($Y36,vstupy!$B$17:$F$17,0),0)</f>
        <v>0</v>
      </c>
      <c r="AA36" s="336" t="s">
        <v>158</v>
      </c>
      <c r="AB36" s="335">
        <f>VLOOKUP($AA36,[1]vstupy!$B$34:$C$36,2,FALSE)</f>
        <v>0</v>
      </c>
      <c r="AC36" s="335">
        <f t="shared" ref="AC36:AC38" si="462">Z36+AB36</f>
        <v>0</v>
      </c>
      <c r="AD36" s="433" t="s">
        <v>36</v>
      </c>
      <c r="AE36" s="436">
        <f>VLOOKUP(AD36,vstupy!$B$3:$C$15,2,FALSE)</f>
        <v>0</v>
      </c>
      <c r="AF36" s="406" t="str">
        <f>IFERROR(IF(M36=0,"N",O36/L36*J36),0)</f>
        <v>N</v>
      </c>
      <c r="AG36" s="411">
        <f>O36*J36</f>
        <v>0</v>
      </c>
      <c r="AH36" s="510">
        <f t="shared" ref="AH36" si="463">P36*R36*J36</f>
        <v>0</v>
      </c>
      <c r="AI36" s="411">
        <f t="shared" ref="AI36" si="464">IFERROR(AH36*M36,0)</f>
        <v>0</v>
      </c>
      <c r="AJ36" s="544" t="str">
        <f t="shared" si="177"/>
        <v>N</v>
      </c>
      <c r="AK36" s="411">
        <f t="shared" ref="AK36" si="465">S36*J36</f>
        <v>0</v>
      </c>
      <c r="AL36" s="411">
        <f>T36*V36*J36</f>
        <v>0</v>
      </c>
      <c r="AM36" s="412">
        <f t="shared" ref="AM36" si="466">IFERROR(AL36*M36,0)</f>
        <v>0</v>
      </c>
      <c r="AN36" s="411">
        <f t="shared" ref="AN36" si="467">IF(W36&gt;0,IF(AE36&gt;0,($G$5/160)*(W36/60)*AE36*J36,0),IF(AE36&gt;0,($G$5/160)*((AC36+AC37+AC38)/60)*AE36*J36,0))</f>
        <v>0</v>
      </c>
      <c r="AO36" s="519">
        <f>IFERROR(AN36*M36,0)</f>
        <v>0</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0</v>
      </c>
      <c r="AY36" s="395">
        <f t="shared" ref="AY36" si="477">IF($N36="In (zvyšuje náklady)",AO36,0)</f>
        <v>0</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0</v>
      </c>
      <c r="BT36" s="396">
        <f t="shared" ref="BT36" si="497">$BJ36*AY36</f>
        <v>0</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0</v>
      </c>
      <c r="DM36" s="392">
        <f>(AG36+AI36+AK36+AM36+AO36)*$DK36</f>
        <v>0</v>
      </c>
      <c r="DN36" s="392">
        <f>AS36+AW36+AY36-CW36</f>
        <v>0</v>
      </c>
      <c r="DO36" s="392">
        <f>BC36+BG36+BI36-DI36</f>
        <v>0</v>
      </c>
      <c r="DP36" s="392">
        <f>DN36+DO36</f>
        <v>0</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 customHeight="1" x14ac:dyDescent="0.2">
      <c r="A37" s="19"/>
      <c r="B37" s="416"/>
      <c r="C37" s="417"/>
      <c r="D37" s="428"/>
      <c r="E37" s="428"/>
      <c r="F37" s="419"/>
      <c r="G37" s="421"/>
      <c r="H37" s="423"/>
      <c r="I37" s="423"/>
      <c r="J37" s="426"/>
      <c r="K37" s="419"/>
      <c r="L37" s="428"/>
      <c r="M37" s="429"/>
      <c r="N37" s="419"/>
      <c r="O37" s="428"/>
      <c r="P37" s="479"/>
      <c r="Q37" s="430"/>
      <c r="R37" s="431"/>
      <c r="S37" s="479"/>
      <c r="T37" s="432"/>
      <c r="U37" s="430"/>
      <c r="V37" s="431"/>
      <c r="W37" s="479"/>
      <c r="X37" s="333" t="s">
        <v>157</v>
      </c>
      <c r="Y37" s="334" t="s">
        <v>152</v>
      </c>
      <c r="Z37" s="335">
        <f>VLOOKUP($X37,vstupy!$B$18:$F$31,MATCH($Y37,vstupy!$B$17:$F$17,0),0)</f>
        <v>0</v>
      </c>
      <c r="AA37" s="336" t="s">
        <v>158</v>
      </c>
      <c r="AB37" s="335">
        <f>VLOOKUP($AA37,[1]vstupy!$B$34:$C$36,2,FALSE)</f>
        <v>0</v>
      </c>
      <c r="AC37" s="335">
        <f t="shared" si="462"/>
        <v>0</v>
      </c>
      <c r="AD37" s="434"/>
      <c r="AE37" s="437"/>
      <c r="AF37" s="394"/>
      <c r="AG37" s="408"/>
      <c r="AH37" s="408"/>
      <c r="AI37" s="408"/>
      <c r="AJ37" s="545"/>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 customHeight="1" x14ac:dyDescent="0.2">
      <c r="A38" s="19"/>
      <c r="B38" s="416"/>
      <c r="C38" s="417"/>
      <c r="D38" s="428"/>
      <c r="E38" s="428"/>
      <c r="F38" s="420"/>
      <c r="G38" s="421"/>
      <c r="H38" s="424"/>
      <c r="I38" s="424"/>
      <c r="J38" s="427"/>
      <c r="K38" s="420"/>
      <c r="L38" s="428"/>
      <c r="M38" s="429"/>
      <c r="N38" s="420"/>
      <c r="O38" s="428"/>
      <c r="P38" s="479"/>
      <c r="Q38" s="430"/>
      <c r="R38" s="431"/>
      <c r="S38" s="479"/>
      <c r="T38" s="432"/>
      <c r="U38" s="430"/>
      <c r="V38" s="431"/>
      <c r="W38" s="479"/>
      <c r="X38" s="333" t="s">
        <v>157</v>
      </c>
      <c r="Y38" s="334" t="s">
        <v>152</v>
      </c>
      <c r="Z38" s="335">
        <f>VLOOKUP($X38,vstupy!$B$18:$F$31,MATCH($Y38,vstupy!$B$17:$F$17,0),0)</f>
        <v>0</v>
      </c>
      <c r="AA38" s="336" t="s">
        <v>158</v>
      </c>
      <c r="AB38" s="335">
        <f>VLOOKUP($AA38,[1]vstupy!$B$34:$C$36,2,FALSE)</f>
        <v>0</v>
      </c>
      <c r="AC38" s="335">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 customHeight="1" x14ac:dyDescent="0.2">
      <c r="B39" s="446">
        <f t="shared" ref="B39" si="517">B36+1</f>
        <v>11</v>
      </c>
      <c r="C39" s="439"/>
      <c r="D39" s="439"/>
      <c r="E39" s="439"/>
      <c r="F39" s="448" t="s">
        <v>212</v>
      </c>
      <c r="G39" s="451"/>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48"/>
      <c r="L39" s="439"/>
      <c r="M39" s="458">
        <f>IF(L39="N",0,L39)</f>
        <v>0</v>
      </c>
      <c r="N39" s="448" t="s">
        <v>212</v>
      </c>
      <c r="O39" s="439"/>
      <c r="P39" s="480"/>
      <c r="Q39" s="441" t="s">
        <v>36</v>
      </c>
      <c r="R39" s="442">
        <f>VLOOKUP(Q39,vstupy!$B$3:$C$15,2,FALSE)</f>
        <v>0</v>
      </c>
      <c r="S39" s="480"/>
      <c r="T39" s="440"/>
      <c r="U39" s="441" t="s">
        <v>36</v>
      </c>
      <c r="V39" s="442">
        <f>VLOOKUP(U39,vstupy!$B$3:$C$15,2,FALSE)</f>
        <v>0</v>
      </c>
      <c r="W39" s="480"/>
      <c r="X39" s="194" t="s">
        <v>157</v>
      </c>
      <c r="Y39" s="208" t="s">
        <v>152</v>
      </c>
      <c r="Z39" s="205">
        <f>VLOOKUP($X39,vstupy!$B$18:$F$31,MATCH($Y39,vstupy!$B$17:$F$17,0),0)</f>
        <v>0</v>
      </c>
      <c r="AA39" s="133" t="s">
        <v>158</v>
      </c>
      <c r="AB39" s="205">
        <f>VLOOKUP($AA39,vstupy!$B$34:$C$36,2,FALSE)</f>
        <v>0</v>
      </c>
      <c r="AC39" s="205">
        <f t="shared" ref="AC39:AC76" si="520">Z39+AB39</f>
        <v>0</v>
      </c>
      <c r="AD39" s="443" t="s">
        <v>36</v>
      </c>
      <c r="AE39" s="436">
        <f>VLOOKUP(AD39,vstupy!$B$3:$C$15,2,FALSE)</f>
        <v>0</v>
      </c>
      <c r="AF39" s="406" t="str">
        <f>IFERROR(IF(M39=0,"N",O39/L39*J39),0)</f>
        <v>N</v>
      </c>
      <c r="AG39" s="411">
        <f>O39*J39</f>
        <v>0</v>
      </c>
      <c r="AH39" s="510">
        <f t="shared" ref="AH39" si="521">P39*R39*J39</f>
        <v>0</v>
      </c>
      <c r="AI39" s="411">
        <f t="shared" ref="AI39" si="522">IFERROR(AH39*M39,0)</f>
        <v>0</v>
      </c>
      <c r="AJ39" s="510" t="str">
        <f t="shared" si="177"/>
        <v>N</v>
      </c>
      <c r="AK39" s="411">
        <f t="shared" ref="AK39" si="523">S39*J39</f>
        <v>0</v>
      </c>
      <c r="AL39" s="411">
        <f>T39*V39*J39</f>
        <v>0</v>
      </c>
      <c r="AM39" s="412">
        <f t="shared" ref="AM39" si="524">IFERROR(AL39*M39,0)</f>
        <v>0</v>
      </c>
      <c r="AN39" s="411">
        <f t="shared" ref="AN39" si="525">IF(W39&gt;0,IF(AE39&gt;0,($G$5/160)*(W39/60)*AE39*J39,0),IF(AE39&gt;0,($G$5/160)*((AC39+AC40+AC41)/60)*AE39*J39,0))</f>
        <v>0</v>
      </c>
      <c r="AO39" s="519">
        <f>IFERROR(AN39*M39,0)</f>
        <v>0</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0</v>
      </c>
      <c r="AY39" s="395">
        <f t="shared" ref="AY39" si="535">IF($N39="In (zvyšuje náklady)",AO39,0)</f>
        <v>0</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0</v>
      </c>
      <c r="BT39" s="396">
        <f t="shared" ref="BT39" si="555">$BJ39*AY39</f>
        <v>0</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 customHeight="1" x14ac:dyDescent="0.2">
      <c r="B40" s="446"/>
      <c r="C40" s="439"/>
      <c r="D40" s="439"/>
      <c r="E40" s="439"/>
      <c r="F40" s="449"/>
      <c r="G40" s="451"/>
      <c r="H40" s="453"/>
      <c r="I40" s="453"/>
      <c r="J40" s="456"/>
      <c r="K40" s="449"/>
      <c r="L40" s="439"/>
      <c r="M40" s="458"/>
      <c r="N40" s="449"/>
      <c r="O40" s="439"/>
      <c r="P40" s="480"/>
      <c r="Q40" s="441"/>
      <c r="R40" s="442"/>
      <c r="S40" s="480"/>
      <c r="T40" s="440"/>
      <c r="U40" s="441"/>
      <c r="V40" s="442"/>
      <c r="W40" s="480"/>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 customHeight="1" x14ac:dyDescent="0.2">
      <c r="B41" s="446"/>
      <c r="C41" s="439"/>
      <c r="D41" s="439"/>
      <c r="E41" s="439"/>
      <c r="F41" s="450"/>
      <c r="G41" s="451"/>
      <c r="H41" s="454"/>
      <c r="I41" s="454"/>
      <c r="J41" s="457"/>
      <c r="K41" s="450"/>
      <c r="L41" s="439"/>
      <c r="M41" s="458"/>
      <c r="N41" s="450"/>
      <c r="O41" s="439"/>
      <c r="P41" s="480"/>
      <c r="Q41" s="441"/>
      <c r="R41" s="442"/>
      <c r="S41" s="480"/>
      <c r="T41" s="440"/>
      <c r="U41" s="441"/>
      <c r="V41" s="442"/>
      <c r="W41" s="480"/>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 customHeight="1" x14ac:dyDescent="0.2">
      <c r="B42" s="416">
        <f t="shared" ref="B42" si="576">B39+1</f>
        <v>12</v>
      </c>
      <c r="C42" s="428"/>
      <c r="D42" s="428"/>
      <c r="E42" s="428"/>
      <c r="F42" s="418" t="s">
        <v>212</v>
      </c>
      <c r="G42" s="421"/>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c r="L42" s="428"/>
      <c r="M42" s="429">
        <f>IF(L42="N",0,L42)</f>
        <v>0</v>
      </c>
      <c r="N42" s="418" t="s">
        <v>212</v>
      </c>
      <c r="O42" s="428"/>
      <c r="P42" s="479"/>
      <c r="Q42" s="430" t="s">
        <v>36</v>
      </c>
      <c r="R42" s="431">
        <f>VLOOKUP(Q42,vstupy!$B$3:$C$15,2,FALSE)</f>
        <v>0</v>
      </c>
      <c r="S42" s="479"/>
      <c r="T42" s="432"/>
      <c r="U42" s="430" t="s">
        <v>36</v>
      </c>
      <c r="V42" s="431">
        <f>VLOOKUP(U42,vstupy!$B$3:$C$15,2,FALSE)</f>
        <v>0</v>
      </c>
      <c r="W42" s="479"/>
      <c r="X42" s="333" t="s">
        <v>157</v>
      </c>
      <c r="Y42" s="334" t="s">
        <v>152</v>
      </c>
      <c r="Z42" s="335">
        <f>VLOOKUP($X42,vstupy!$B$18:$F$31,MATCH($Y42,vstupy!$B$17:$F$17,0),0)</f>
        <v>0</v>
      </c>
      <c r="AA42" s="336" t="s">
        <v>158</v>
      </c>
      <c r="AB42" s="335">
        <f>VLOOKUP($AA42,vstupy!$B$34:$C$36,2,FALSE)</f>
        <v>0</v>
      </c>
      <c r="AC42" s="335">
        <f t="shared" si="520"/>
        <v>0</v>
      </c>
      <c r="AD42" s="433" t="s">
        <v>36</v>
      </c>
      <c r="AE42" s="436">
        <f>VLOOKUP(AD42,vstupy!$B$3:$C$15,2,FALSE)</f>
        <v>0</v>
      </c>
      <c r="AF42" s="406" t="str">
        <f>IFERROR(IF(M42=0,"N",O42/L42*J42),0)</f>
        <v>N</v>
      </c>
      <c r="AG42" s="411">
        <f>O42*J42</f>
        <v>0</v>
      </c>
      <c r="AH42" s="510">
        <f t="shared" ref="AH42" si="579">P42*R42*J42</f>
        <v>0</v>
      </c>
      <c r="AI42" s="411">
        <f t="shared" ref="AI42" si="580">IFERROR(AH42*M42,0)</f>
        <v>0</v>
      </c>
      <c r="AJ42" s="510" t="str">
        <f t="shared" si="177"/>
        <v>N</v>
      </c>
      <c r="AK42" s="411">
        <f t="shared" ref="AK42" si="581">S42*J42</f>
        <v>0</v>
      </c>
      <c r="AL42" s="411">
        <f>T42*V42*J42</f>
        <v>0</v>
      </c>
      <c r="AM42" s="412">
        <f t="shared" ref="AM42" si="582">IFERROR(AL42*M42,0)</f>
        <v>0</v>
      </c>
      <c r="AN42" s="411">
        <f t="shared" ref="AN42" si="583">IF(W42&gt;0,IF(AE42&gt;0,($G$5/160)*(W42/60)*AE42*J42,0),IF(AE42&gt;0,($G$5/160)*((AC42+AC43+AC44)/60)*AE42*J42,0))</f>
        <v>0</v>
      </c>
      <c r="AO42" s="519">
        <f>IFERROR(AN42*M42,0)</f>
        <v>0</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0</v>
      </c>
      <c r="AY42" s="395">
        <f t="shared" ref="AY42" si="593">IF($N42="In (zvyšuje náklady)",AO42,0)</f>
        <v>0</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0</v>
      </c>
      <c r="BT42" s="396">
        <f t="shared" ref="BT42" si="613">$BJ42*AY42</f>
        <v>0</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 customHeight="1" x14ac:dyDescent="0.2">
      <c r="B43" s="416"/>
      <c r="C43" s="428"/>
      <c r="D43" s="428"/>
      <c r="E43" s="428"/>
      <c r="F43" s="419"/>
      <c r="G43" s="421"/>
      <c r="H43" s="423"/>
      <c r="I43" s="423"/>
      <c r="J43" s="426"/>
      <c r="K43" s="419"/>
      <c r="L43" s="428"/>
      <c r="M43" s="429"/>
      <c r="N43" s="419"/>
      <c r="O43" s="428"/>
      <c r="P43" s="479"/>
      <c r="Q43" s="430"/>
      <c r="R43" s="431"/>
      <c r="S43" s="479"/>
      <c r="T43" s="432"/>
      <c r="U43" s="430"/>
      <c r="V43" s="431"/>
      <c r="W43" s="479"/>
      <c r="X43" s="333" t="s">
        <v>157</v>
      </c>
      <c r="Y43" s="334" t="s">
        <v>152</v>
      </c>
      <c r="Z43" s="335">
        <f>VLOOKUP($X43,vstupy!$B$18:$F$31,MATCH($Y43,vstupy!$B$17:$F$17,0),0)</f>
        <v>0</v>
      </c>
      <c r="AA43" s="336" t="s">
        <v>158</v>
      </c>
      <c r="AB43" s="335">
        <f>VLOOKUP($AA43,vstupy!$B$34:$C$36,2,FALSE)</f>
        <v>0</v>
      </c>
      <c r="AC43" s="335">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 customHeight="1" x14ac:dyDescent="0.2">
      <c r="B44" s="416"/>
      <c r="C44" s="428"/>
      <c r="D44" s="428"/>
      <c r="E44" s="428"/>
      <c r="F44" s="420"/>
      <c r="G44" s="421"/>
      <c r="H44" s="424"/>
      <c r="I44" s="424"/>
      <c r="J44" s="427"/>
      <c r="K44" s="420"/>
      <c r="L44" s="428"/>
      <c r="M44" s="429"/>
      <c r="N44" s="420"/>
      <c r="O44" s="428"/>
      <c r="P44" s="479"/>
      <c r="Q44" s="430"/>
      <c r="R44" s="431"/>
      <c r="S44" s="479"/>
      <c r="T44" s="432"/>
      <c r="U44" s="430"/>
      <c r="V44" s="431"/>
      <c r="W44" s="479"/>
      <c r="X44" s="333" t="s">
        <v>157</v>
      </c>
      <c r="Y44" s="334" t="s">
        <v>152</v>
      </c>
      <c r="Z44" s="335">
        <f>VLOOKUP($X44,vstupy!$B$18:$F$31,MATCH($Y44,vstupy!$B$17:$F$17,0),0)</f>
        <v>0</v>
      </c>
      <c r="AA44" s="336" t="s">
        <v>158</v>
      </c>
      <c r="AB44" s="335">
        <f>VLOOKUP($AA44,vstupy!$B$34:$C$36,2,FALSE)</f>
        <v>0</v>
      </c>
      <c r="AC44" s="335">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 customHeight="1" x14ac:dyDescent="0.2">
      <c r="B45" s="446">
        <f t="shared" ref="B45" si="634">B42+1</f>
        <v>13</v>
      </c>
      <c r="C45" s="447"/>
      <c r="D45" s="447"/>
      <c r="E45" s="447"/>
      <c r="F45" s="448" t="s">
        <v>212</v>
      </c>
      <c r="G45" s="451"/>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48"/>
      <c r="L45" s="439"/>
      <c r="M45" s="458">
        <f>IF(L45="N",0,L45)</f>
        <v>0</v>
      </c>
      <c r="N45" s="448" t="s">
        <v>212</v>
      </c>
      <c r="O45" s="439"/>
      <c r="P45" s="439"/>
      <c r="Q45" s="441" t="s">
        <v>36</v>
      </c>
      <c r="R45" s="442">
        <f>VLOOKUP(Q45,vstupy!$B$3:$C$15,2,FALSE)</f>
        <v>0</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t="str">
        <f>IFERROR(IF(M45=0,"N",O45/L45*J45),0)</f>
        <v>N</v>
      </c>
      <c r="AG45" s="411">
        <f>O45*J45</f>
        <v>0</v>
      </c>
      <c r="AH45" s="510">
        <f t="shared" ref="AH45" si="637">P45*R45*J45</f>
        <v>0</v>
      </c>
      <c r="AI45" s="411">
        <f t="shared" ref="AI45" si="638">IFERROR(AH45*M45,0)</f>
        <v>0</v>
      </c>
      <c r="AJ45" s="510" t="str">
        <f t="shared" si="177"/>
        <v>N</v>
      </c>
      <c r="AK45" s="411">
        <f t="shared" ref="AK45" si="639">S45*J45</f>
        <v>0</v>
      </c>
      <c r="AL45" s="411">
        <f>T45*V45*J45</f>
        <v>0</v>
      </c>
      <c r="AM45" s="412">
        <f t="shared" ref="AM45" si="640">IFERROR(AL45*M45,0)</f>
        <v>0</v>
      </c>
      <c r="AN45" s="411">
        <f t="shared" ref="AN45" si="641">IF(W45&gt;0,IF(AE45&gt;0,($G$5/160)*(W45/60)*AE45*J45,0),IF(AE45&gt;0,($G$5/160)*((AC45+AC46+AC47)/60)*AE45*J45,0))</f>
        <v>0</v>
      </c>
      <c r="AO45" s="519">
        <f>IFERROR(AN45*M45,0)</f>
        <v>0</v>
      </c>
      <c r="AP45" s="394">
        <f t="shared" ref="AP45" si="642">IF($N45="In (zvyšuje náklady)",AF45,0)</f>
        <v>0</v>
      </c>
      <c r="AQ45" s="395">
        <f t="shared" ref="AQ45" si="643">IF($N45="In (zvyšuje náklady)",AG45,0)</f>
        <v>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0</v>
      </c>
      <c r="BL45" s="395">
        <f t="shared" ref="BL45" si="663">$BJ45*AQ45</f>
        <v>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 customHeight="1" x14ac:dyDescent="0.2">
      <c r="B46" s="446"/>
      <c r="C46" s="447"/>
      <c r="D46" s="447"/>
      <c r="E46" s="447"/>
      <c r="F46" s="449"/>
      <c r="G46" s="451"/>
      <c r="H46" s="453"/>
      <c r="I46" s="453"/>
      <c r="J46" s="456"/>
      <c r="K46" s="449"/>
      <c r="L46" s="439"/>
      <c r="M46" s="458"/>
      <c r="N46" s="449"/>
      <c r="O46" s="439"/>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 customHeight="1" x14ac:dyDescent="0.2">
      <c r="B47" s="446"/>
      <c r="C47" s="447"/>
      <c r="D47" s="447"/>
      <c r="E47" s="447"/>
      <c r="F47" s="450"/>
      <c r="G47" s="451"/>
      <c r="H47" s="454"/>
      <c r="I47" s="454"/>
      <c r="J47" s="457"/>
      <c r="K47" s="450"/>
      <c r="L47" s="439"/>
      <c r="M47" s="458"/>
      <c r="N47" s="450"/>
      <c r="O47" s="439"/>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 customHeight="1" x14ac:dyDescent="0.2">
      <c r="B48" s="416">
        <f t="shared" ref="B48" si="692">B45+1</f>
        <v>14</v>
      </c>
      <c r="C48" s="417"/>
      <c r="D48" s="417"/>
      <c r="E48" s="417"/>
      <c r="F48" s="418" t="s">
        <v>212</v>
      </c>
      <c r="G48" s="421"/>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18"/>
      <c r="L48" s="428"/>
      <c r="M48" s="429">
        <f>IF(L48="N",0,L48)</f>
        <v>0</v>
      </c>
      <c r="N48" s="418" t="s">
        <v>212</v>
      </c>
      <c r="O48" s="428"/>
      <c r="P48" s="428"/>
      <c r="Q48" s="430" t="s">
        <v>36</v>
      </c>
      <c r="R48" s="431">
        <f>VLOOKUP(Q48,vstupy!$B$3:$C$15,2,FALSE)</f>
        <v>0</v>
      </c>
      <c r="S48" s="428"/>
      <c r="T48" s="432"/>
      <c r="U48" s="430" t="s">
        <v>36</v>
      </c>
      <c r="V48" s="431">
        <f>VLOOKUP(U48,vstupy!$B$3:$C$15,2,FALSE)</f>
        <v>0</v>
      </c>
      <c r="W48" s="428"/>
      <c r="X48" s="333" t="s">
        <v>157</v>
      </c>
      <c r="Y48" s="334" t="s">
        <v>152</v>
      </c>
      <c r="Z48" s="335">
        <f>VLOOKUP($X48,vstupy!$B$18:$F$31,MATCH($Y48,vstupy!$B$17:$F$17,0),0)</f>
        <v>0</v>
      </c>
      <c r="AA48" s="336" t="s">
        <v>158</v>
      </c>
      <c r="AB48" s="335">
        <f>VLOOKUP($AA48,vstupy!$B$34:$C$36,2,FALSE)</f>
        <v>0</v>
      </c>
      <c r="AC48" s="335">
        <f t="shared" si="520"/>
        <v>0</v>
      </c>
      <c r="AD48" s="433" t="s">
        <v>36</v>
      </c>
      <c r="AE48" s="436">
        <f>VLOOKUP(AD48,vstupy!$B$3:$C$15,2,FALSE)</f>
        <v>0</v>
      </c>
      <c r="AF48" s="406" t="str">
        <f>IFERROR(IF(M48=0,"N",O48/L48*J48),0)</f>
        <v>N</v>
      </c>
      <c r="AG48" s="411">
        <f>O48*J48</f>
        <v>0</v>
      </c>
      <c r="AH48" s="510">
        <f t="shared" ref="AH48" si="695">P48*R48*J48</f>
        <v>0</v>
      </c>
      <c r="AI48" s="411">
        <f t="shared" ref="AI48" si="696">IFERROR(AH48*M48,0)</f>
        <v>0</v>
      </c>
      <c r="AJ48" s="510" t="str">
        <f t="shared" si="177"/>
        <v>N</v>
      </c>
      <c r="AK48" s="411">
        <f t="shared" ref="AK48" si="697">S48*J48</f>
        <v>0</v>
      </c>
      <c r="AL48" s="411">
        <f>T48*V48*J48</f>
        <v>0</v>
      </c>
      <c r="AM48" s="412">
        <f t="shared" ref="AM48" si="698">IFERROR(AL48*M48,0)</f>
        <v>0</v>
      </c>
      <c r="AN48" s="411">
        <f t="shared" ref="AN48" si="699">IF(W48&gt;0,IF(AE48&gt;0,($G$5/160)*(W48/60)*AE48*J48,0),IF(AE48&gt;0,($G$5/160)*((AC48+AC49+AC50)/60)*AE48*J48,0))</f>
        <v>0</v>
      </c>
      <c r="AO48" s="519">
        <f>IFERROR(AN48*M48,0)</f>
        <v>0</v>
      </c>
      <c r="AP48" s="394">
        <f t="shared" ref="AP48" si="700">IF($N48="In (zvyšuje náklady)",AF48,0)</f>
        <v>0</v>
      </c>
      <c r="AQ48" s="395">
        <f t="shared" ref="AQ48" si="701">IF($N48="In (zvyšuje náklady)",AG48,0)</f>
        <v>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0</v>
      </c>
      <c r="BL48" s="395">
        <f t="shared" ref="BL48" si="721">$BJ48*AQ48</f>
        <v>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 customHeight="1" x14ac:dyDescent="0.2">
      <c r="B49" s="416"/>
      <c r="C49" s="417"/>
      <c r="D49" s="417"/>
      <c r="E49" s="417"/>
      <c r="F49" s="419"/>
      <c r="G49" s="421"/>
      <c r="H49" s="423"/>
      <c r="I49" s="423"/>
      <c r="J49" s="426"/>
      <c r="K49" s="419"/>
      <c r="L49" s="428"/>
      <c r="M49" s="429"/>
      <c r="N49" s="419"/>
      <c r="O49" s="428"/>
      <c r="P49" s="428"/>
      <c r="Q49" s="430"/>
      <c r="R49" s="431"/>
      <c r="S49" s="428"/>
      <c r="T49" s="432"/>
      <c r="U49" s="430"/>
      <c r="V49" s="431"/>
      <c r="W49" s="428"/>
      <c r="X49" s="333" t="s">
        <v>157</v>
      </c>
      <c r="Y49" s="334" t="s">
        <v>152</v>
      </c>
      <c r="Z49" s="335">
        <f>VLOOKUP($X49,vstupy!$B$18:$F$31,MATCH($Y49,vstupy!$B$17:$F$17,0),0)</f>
        <v>0</v>
      </c>
      <c r="AA49" s="336" t="s">
        <v>158</v>
      </c>
      <c r="AB49" s="335">
        <f>VLOOKUP($AA49,vstupy!$B$34:$C$36,2,FALSE)</f>
        <v>0</v>
      </c>
      <c r="AC49" s="335">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 customHeight="1" x14ac:dyDescent="0.2">
      <c r="B50" s="416"/>
      <c r="C50" s="417"/>
      <c r="D50" s="417"/>
      <c r="E50" s="417"/>
      <c r="F50" s="420"/>
      <c r="G50" s="421"/>
      <c r="H50" s="424"/>
      <c r="I50" s="424"/>
      <c r="J50" s="427"/>
      <c r="K50" s="420"/>
      <c r="L50" s="428"/>
      <c r="M50" s="429"/>
      <c r="N50" s="420"/>
      <c r="O50" s="428"/>
      <c r="P50" s="428"/>
      <c r="Q50" s="430"/>
      <c r="R50" s="431"/>
      <c r="S50" s="428"/>
      <c r="T50" s="432"/>
      <c r="U50" s="430"/>
      <c r="V50" s="431"/>
      <c r="W50" s="428"/>
      <c r="X50" s="333" t="s">
        <v>157</v>
      </c>
      <c r="Y50" s="334" t="s">
        <v>152</v>
      </c>
      <c r="Z50" s="335">
        <f>VLOOKUP($X50,vstupy!$B$18:$F$31,MATCH($Y50,vstupy!$B$17:$F$17,0),0)</f>
        <v>0</v>
      </c>
      <c r="AA50" s="336" t="s">
        <v>158</v>
      </c>
      <c r="AB50" s="335">
        <f>VLOOKUP($AA50,vstupy!$B$34:$C$36,2,FALSE)</f>
        <v>0</v>
      </c>
      <c r="AC50" s="335">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 customHeight="1" x14ac:dyDescent="0.2">
      <c r="B51" s="446">
        <f t="shared" ref="B51" si="750">B48+1</f>
        <v>15</v>
      </c>
      <c r="C51" s="447"/>
      <c r="D51" s="447"/>
      <c r="E51" s="447"/>
      <c r="F51" s="448" t="s">
        <v>212</v>
      </c>
      <c r="G51" s="451"/>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48"/>
      <c r="L51" s="439"/>
      <c r="M51" s="458">
        <f>IF(L51="N",0,L51)</f>
        <v>0</v>
      </c>
      <c r="N51" s="448" t="s">
        <v>212</v>
      </c>
      <c r="O51" s="439"/>
      <c r="P51" s="439"/>
      <c r="Q51" s="441" t="s">
        <v>36</v>
      </c>
      <c r="R51" s="442">
        <f>VLOOKUP(Q51,vstupy!$B$3:$C$15,2,FALSE)</f>
        <v>0</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36</v>
      </c>
      <c r="AE51" s="436">
        <f>VLOOKUP(AD51,vstupy!$B$3:$C$15,2,FALSE)</f>
        <v>0</v>
      </c>
      <c r="AF51" s="406" t="str">
        <f>IFERROR(IF(M51=0,"N",O51/L51*J51),0)</f>
        <v>N</v>
      </c>
      <c r="AG51" s="411">
        <f>O51*J51</f>
        <v>0</v>
      </c>
      <c r="AH51" s="510">
        <f t="shared" ref="AH51" si="753">P51*R51*J51</f>
        <v>0</v>
      </c>
      <c r="AI51" s="411">
        <f t="shared" ref="AI51" si="754">IFERROR(AH51*M51,0)</f>
        <v>0</v>
      </c>
      <c r="AJ51" s="510" t="str">
        <f t="shared" si="177"/>
        <v>N</v>
      </c>
      <c r="AK51" s="411">
        <f t="shared" ref="AK51" si="755">S51*J51</f>
        <v>0</v>
      </c>
      <c r="AL51" s="411">
        <f>T51*V51*J51</f>
        <v>0</v>
      </c>
      <c r="AM51" s="412">
        <f t="shared" ref="AM51" si="756">IFERROR(AL51*M51,0)</f>
        <v>0</v>
      </c>
      <c r="AN51" s="411">
        <f t="shared" ref="AN51" si="757">IF(W51&gt;0,IF(AE51&gt;0,($G$5/160)*(W51/60)*AE51*J51,0),IF(AE51&gt;0,($G$5/160)*((AC51+AC52+AC53)/60)*AE51*J51,0))</f>
        <v>0</v>
      </c>
      <c r="AO51" s="519">
        <f>IFERROR(AN51*M51,0)</f>
        <v>0</v>
      </c>
      <c r="AP51" s="394">
        <f t="shared" ref="AP51" si="758">IF($N51="In (zvyšuje náklady)",AF51,0)</f>
        <v>0</v>
      </c>
      <c r="AQ51" s="395">
        <f t="shared" ref="AQ51" si="759">IF($N51="In (zvyšuje náklady)",AG51,0)</f>
        <v>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0</v>
      </c>
      <c r="BL51" s="395">
        <f t="shared" ref="BL51" si="779">$BJ51*AQ51</f>
        <v>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 customHeight="1" x14ac:dyDescent="0.2">
      <c r="B52" s="446"/>
      <c r="C52" s="447"/>
      <c r="D52" s="447"/>
      <c r="E52" s="447"/>
      <c r="F52" s="449"/>
      <c r="G52" s="451"/>
      <c r="H52" s="453"/>
      <c r="I52" s="453"/>
      <c r="J52" s="456"/>
      <c r="K52" s="449"/>
      <c r="L52" s="439"/>
      <c r="M52" s="458"/>
      <c r="N52" s="449"/>
      <c r="O52" s="439"/>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 customHeight="1" x14ac:dyDescent="0.2">
      <c r="B53" s="446"/>
      <c r="C53" s="447"/>
      <c r="D53" s="447"/>
      <c r="E53" s="447"/>
      <c r="F53" s="450"/>
      <c r="G53" s="451"/>
      <c r="H53" s="454"/>
      <c r="I53" s="454"/>
      <c r="J53" s="457"/>
      <c r="K53" s="450"/>
      <c r="L53" s="439"/>
      <c r="M53" s="458"/>
      <c r="N53" s="450"/>
      <c r="O53" s="439"/>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 customHeight="1" x14ac:dyDescent="0.2">
      <c r="A54" s="19"/>
      <c r="B54" s="416">
        <f t="shared" ref="B54" si="808">B51+1</f>
        <v>16</v>
      </c>
      <c r="C54" s="417"/>
      <c r="D54" s="417"/>
      <c r="E54" s="417"/>
      <c r="F54" s="418" t="s">
        <v>212</v>
      </c>
      <c r="G54" s="421"/>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418"/>
      <c r="L54" s="428"/>
      <c r="M54" s="429">
        <f>IF(L54="N",0,L54)</f>
        <v>0</v>
      </c>
      <c r="N54" s="418" t="s">
        <v>212</v>
      </c>
      <c r="O54" s="428"/>
      <c r="P54" s="428"/>
      <c r="Q54" s="430" t="s">
        <v>36</v>
      </c>
      <c r="R54" s="431">
        <f>VLOOKUP(Q54,vstupy!$B$3:$C$15,2,FALSE)</f>
        <v>0</v>
      </c>
      <c r="S54" s="428"/>
      <c r="T54" s="432"/>
      <c r="U54" s="430" t="s">
        <v>36</v>
      </c>
      <c r="V54" s="431">
        <f>VLOOKUP(U54,vstupy!$B$3:$C$15,2,FALSE)</f>
        <v>0</v>
      </c>
      <c r="W54" s="428"/>
      <c r="X54" s="333" t="s">
        <v>157</v>
      </c>
      <c r="Y54" s="334" t="s">
        <v>152</v>
      </c>
      <c r="Z54" s="335">
        <f>VLOOKUP($X54,vstupy!$B$18:$F$31,MATCH($Y54,vstupy!$B$17:$F$17,0),0)</f>
        <v>0</v>
      </c>
      <c r="AA54" s="336" t="s">
        <v>158</v>
      </c>
      <c r="AB54" s="335">
        <f>VLOOKUP($AA54,vstupy!$B$34:$C$36,2,FALSE)</f>
        <v>0</v>
      </c>
      <c r="AC54" s="335">
        <f t="shared" si="520"/>
        <v>0</v>
      </c>
      <c r="AD54" s="433" t="s">
        <v>36</v>
      </c>
      <c r="AE54" s="436">
        <f>VLOOKUP(AD54,vstupy!$B$3:$C$15,2,FALSE)</f>
        <v>0</v>
      </c>
      <c r="AF54" s="406" t="str">
        <f>IFERROR(IF(M54=0,"N",O54/L54*J54),0)</f>
        <v>N</v>
      </c>
      <c r="AG54" s="411">
        <f>O54*J54</f>
        <v>0</v>
      </c>
      <c r="AH54" s="510">
        <f t="shared" ref="AH54" si="811">P54*R54*J54</f>
        <v>0</v>
      </c>
      <c r="AI54" s="411">
        <f t="shared" ref="AI54" si="812">IFERROR(AH54*M54,0)</f>
        <v>0</v>
      </c>
      <c r="AJ54" s="510" t="str">
        <f t="shared" si="177"/>
        <v>N</v>
      </c>
      <c r="AK54" s="411">
        <f t="shared" ref="AK54" si="813">S54*J54</f>
        <v>0</v>
      </c>
      <c r="AL54" s="411">
        <f>T54*V54*J54</f>
        <v>0</v>
      </c>
      <c r="AM54" s="412">
        <f t="shared" ref="AM54" si="814">IFERROR(AL54*M54,0)</f>
        <v>0</v>
      </c>
      <c r="AN54" s="411">
        <f t="shared" ref="AN54" si="815">IF(W54&gt;0,IF(AE54&gt;0,($G$5/160)*(W54/60)*AE54*J54,0),IF(AE54&gt;0,($G$5/160)*((AC54+AC55+AC56)/60)*AE54*J54,0))</f>
        <v>0</v>
      </c>
      <c r="AO54" s="519">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t="str">
        <f t="shared" ref="AZ54" si="826">IF($N54="Out (znižuje náklady)",AF54,"0")</f>
        <v>0</v>
      </c>
      <c r="BA54" s="395" t="str">
        <f t="shared" ref="BA54" si="827">IF($N54="Out (znižuje náklady)",AG54,"0")</f>
        <v>0</v>
      </c>
      <c r="BB54" s="395" t="str">
        <f t="shared" ref="BB54" si="828">IF($N54="Out (znižuje náklady)",AH54,"0")</f>
        <v>0</v>
      </c>
      <c r="BC54" s="395" t="str">
        <f t="shared" ref="BC54" si="829">IF($N54="Out (znižuje náklady)",AI54,"0")</f>
        <v>0</v>
      </c>
      <c r="BD54" s="395" t="str">
        <f t="shared" ref="BD54" si="830">IF($N54="Out (znižuje náklady)",AJ54,"0")</f>
        <v>0</v>
      </c>
      <c r="BE54" s="395" t="str">
        <f t="shared" ref="BE54" si="831">IF($N54="Out (znižuje náklady)",AK54,"0")</f>
        <v>0</v>
      </c>
      <c r="BF54" s="395" t="str">
        <f t="shared" ref="BF54" si="832">IF($N54="Out (znižuje náklady)",AL54,"0")</f>
        <v>0</v>
      </c>
      <c r="BG54" s="395" t="str">
        <f t="shared" ref="BG54" si="833">IF($N54="Out (znižuje náklady)",AM54,"0")</f>
        <v>0</v>
      </c>
      <c r="BH54" s="395" t="str">
        <f t="shared" ref="BH54" si="834">IF($N54="Out (znižuje náklady)",AN54,"0")</f>
        <v>0</v>
      </c>
      <c r="BI54" s="405" t="str">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0</v>
      </c>
      <c r="BV54" s="395">
        <f t="shared" ref="BV54" si="847">$BJ54*BA54</f>
        <v>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 customHeight="1" x14ac:dyDescent="0.2">
      <c r="A55" s="19"/>
      <c r="B55" s="416"/>
      <c r="C55" s="417"/>
      <c r="D55" s="417"/>
      <c r="E55" s="417"/>
      <c r="F55" s="419"/>
      <c r="G55" s="421"/>
      <c r="H55" s="423"/>
      <c r="I55" s="423"/>
      <c r="J55" s="426"/>
      <c r="K55" s="419"/>
      <c r="L55" s="428"/>
      <c r="M55" s="429"/>
      <c r="N55" s="419"/>
      <c r="O55" s="428"/>
      <c r="P55" s="428"/>
      <c r="Q55" s="430"/>
      <c r="R55" s="431"/>
      <c r="S55" s="428"/>
      <c r="T55" s="432"/>
      <c r="U55" s="430"/>
      <c r="V55" s="431"/>
      <c r="W55" s="428"/>
      <c r="X55" s="333" t="s">
        <v>157</v>
      </c>
      <c r="Y55" s="334" t="s">
        <v>152</v>
      </c>
      <c r="Z55" s="335">
        <f>VLOOKUP($X55,vstupy!$B$18:$F$31,MATCH($Y55,vstupy!$B$17:$F$17,0),0)</f>
        <v>0</v>
      </c>
      <c r="AA55" s="336" t="s">
        <v>158</v>
      </c>
      <c r="AB55" s="335">
        <f>VLOOKUP($AA55,vstupy!$B$34:$C$36,2,FALSE)</f>
        <v>0</v>
      </c>
      <c r="AC55" s="335">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 customHeight="1" x14ac:dyDescent="0.2">
      <c r="A56" s="19"/>
      <c r="B56" s="416"/>
      <c r="C56" s="417"/>
      <c r="D56" s="417"/>
      <c r="E56" s="417"/>
      <c r="F56" s="420"/>
      <c r="G56" s="421"/>
      <c r="H56" s="424"/>
      <c r="I56" s="424"/>
      <c r="J56" s="427"/>
      <c r="K56" s="420"/>
      <c r="L56" s="428"/>
      <c r="M56" s="429"/>
      <c r="N56" s="420"/>
      <c r="O56" s="428"/>
      <c r="P56" s="428"/>
      <c r="Q56" s="430"/>
      <c r="R56" s="431"/>
      <c r="S56" s="428"/>
      <c r="T56" s="432"/>
      <c r="U56" s="430"/>
      <c r="V56" s="431"/>
      <c r="W56" s="428"/>
      <c r="X56" s="333" t="s">
        <v>157</v>
      </c>
      <c r="Y56" s="334" t="s">
        <v>152</v>
      </c>
      <c r="Z56" s="335">
        <f>VLOOKUP($X56,vstupy!$B$18:$F$31,MATCH($Y56,vstupy!$B$17:$F$17,0),0)</f>
        <v>0</v>
      </c>
      <c r="AA56" s="336" t="s">
        <v>158</v>
      </c>
      <c r="AB56" s="335">
        <f>VLOOKUP($AA56,vstupy!$B$34:$C$36,2,FALSE)</f>
        <v>0</v>
      </c>
      <c r="AC56" s="335">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 customHeight="1" x14ac:dyDescent="0.2">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9">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 customHeight="1" x14ac:dyDescent="0.2">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 customHeight="1" x14ac:dyDescent="0.2">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 customHeight="1" x14ac:dyDescent="0.2">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3" t="s">
        <v>157</v>
      </c>
      <c r="Y60" s="334" t="s">
        <v>152</v>
      </c>
      <c r="Z60" s="335">
        <f>VLOOKUP($X60,vstupy!$B$18:$F$31,MATCH($Y60,vstupy!$B$17:$F$17,0),0)</f>
        <v>0</v>
      </c>
      <c r="AA60" s="336" t="s">
        <v>158</v>
      </c>
      <c r="AB60" s="335">
        <f>VLOOKUP($AA60,vstupy!$B$34:$C$36,2,FALSE)</f>
        <v>0</v>
      </c>
      <c r="AC60" s="335">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9">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 customHeight="1" x14ac:dyDescent="0.2">
      <c r="B61" s="416"/>
      <c r="C61" s="417"/>
      <c r="D61" s="417"/>
      <c r="E61" s="417"/>
      <c r="F61" s="419"/>
      <c r="G61" s="421"/>
      <c r="H61" s="423"/>
      <c r="I61" s="423"/>
      <c r="J61" s="426"/>
      <c r="K61" s="419"/>
      <c r="L61" s="428"/>
      <c r="M61" s="429"/>
      <c r="N61" s="428"/>
      <c r="O61" s="428"/>
      <c r="P61" s="428"/>
      <c r="Q61" s="430"/>
      <c r="R61" s="431"/>
      <c r="S61" s="428"/>
      <c r="T61" s="432"/>
      <c r="U61" s="430"/>
      <c r="V61" s="431"/>
      <c r="W61" s="428"/>
      <c r="X61" s="333" t="s">
        <v>157</v>
      </c>
      <c r="Y61" s="334" t="s">
        <v>152</v>
      </c>
      <c r="Z61" s="335">
        <f>VLOOKUP($X61,vstupy!$B$18:$F$31,MATCH($Y61,vstupy!$B$17:$F$17,0),0)</f>
        <v>0</v>
      </c>
      <c r="AA61" s="336" t="s">
        <v>158</v>
      </c>
      <c r="AB61" s="335">
        <f>VLOOKUP($AA61,vstupy!$B$34:$C$36,2,FALSE)</f>
        <v>0</v>
      </c>
      <c r="AC61" s="335">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 customHeight="1" x14ac:dyDescent="0.2">
      <c r="B62" s="416"/>
      <c r="C62" s="417"/>
      <c r="D62" s="417"/>
      <c r="E62" s="417"/>
      <c r="F62" s="420"/>
      <c r="G62" s="421"/>
      <c r="H62" s="424"/>
      <c r="I62" s="424"/>
      <c r="J62" s="427"/>
      <c r="K62" s="420"/>
      <c r="L62" s="428"/>
      <c r="M62" s="429"/>
      <c r="N62" s="428"/>
      <c r="O62" s="428"/>
      <c r="P62" s="428"/>
      <c r="Q62" s="430"/>
      <c r="R62" s="431"/>
      <c r="S62" s="428"/>
      <c r="T62" s="432"/>
      <c r="U62" s="430"/>
      <c r="V62" s="431"/>
      <c r="W62" s="428"/>
      <c r="X62" s="333" t="s">
        <v>157</v>
      </c>
      <c r="Y62" s="334" t="s">
        <v>152</v>
      </c>
      <c r="Z62" s="335">
        <f>VLOOKUP($X62,vstupy!$B$18:$F$31,MATCH($Y62,vstupy!$B$17:$F$17,0),0)</f>
        <v>0</v>
      </c>
      <c r="AA62" s="336" t="s">
        <v>158</v>
      </c>
      <c r="AB62" s="335">
        <f>VLOOKUP($AA62,vstupy!$B$34:$C$36,2,FALSE)</f>
        <v>0</v>
      </c>
      <c r="AC62" s="335">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 customHeight="1" x14ac:dyDescent="0.2">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9">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 customHeight="1" x14ac:dyDescent="0.2">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 customHeight="1" x14ac:dyDescent="0.2">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 customHeight="1" x14ac:dyDescent="0.2">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3" t="s">
        <v>157</v>
      </c>
      <c r="Y66" s="334" t="s">
        <v>152</v>
      </c>
      <c r="Z66" s="335">
        <f>VLOOKUP($X66,vstupy!$B$18:$F$31,MATCH($Y66,vstupy!$B$17:$F$17,0),0)</f>
        <v>0</v>
      </c>
      <c r="AA66" s="336" t="s">
        <v>158</v>
      </c>
      <c r="AB66" s="335">
        <f>VLOOKUP($AA66,vstupy!$B$34:$C$36,2,FALSE)</f>
        <v>0</v>
      </c>
      <c r="AC66" s="335">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9">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 customHeight="1" x14ac:dyDescent="0.2">
      <c r="B67" s="416"/>
      <c r="C67" s="417"/>
      <c r="D67" s="417"/>
      <c r="E67" s="417"/>
      <c r="F67" s="419"/>
      <c r="G67" s="421"/>
      <c r="H67" s="423"/>
      <c r="I67" s="423"/>
      <c r="J67" s="426"/>
      <c r="K67" s="419"/>
      <c r="L67" s="428"/>
      <c r="M67" s="429"/>
      <c r="N67" s="428"/>
      <c r="O67" s="428"/>
      <c r="P67" s="428"/>
      <c r="Q67" s="430"/>
      <c r="R67" s="431"/>
      <c r="S67" s="428"/>
      <c r="T67" s="432"/>
      <c r="U67" s="430"/>
      <c r="V67" s="431"/>
      <c r="W67" s="428"/>
      <c r="X67" s="333" t="s">
        <v>157</v>
      </c>
      <c r="Y67" s="334" t="s">
        <v>152</v>
      </c>
      <c r="Z67" s="335">
        <f>VLOOKUP($X67,vstupy!$B$18:$F$31,MATCH($Y67,vstupy!$B$17:$F$17,0),0)</f>
        <v>0</v>
      </c>
      <c r="AA67" s="336" t="s">
        <v>158</v>
      </c>
      <c r="AB67" s="335">
        <f>VLOOKUP($AA67,vstupy!$B$34:$C$36,2,FALSE)</f>
        <v>0</v>
      </c>
      <c r="AC67" s="335">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 customHeight="1" x14ac:dyDescent="0.2">
      <c r="B68" s="416"/>
      <c r="C68" s="417"/>
      <c r="D68" s="417"/>
      <c r="E68" s="417"/>
      <c r="F68" s="420"/>
      <c r="G68" s="421"/>
      <c r="H68" s="424"/>
      <c r="I68" s="424"/>
      <c r="J68" s="427"/>
      <c r="K68" s="420"/>
      <c r="L68" s="428"/>
      <c r="M68" s="429"/>
      <c r="N68" s="428"/>
      <c r="O68" s="428"/>
      <c r="P68" s="428"/>
      <c r="Q68" s="430"/>
      <c r="R68" s="431"/>
      <c r="S68" s="428"/>
      <c r="T68" s="432"/>
      <c r="U68" s="430"/>
      <c r="V68" s="431"/>
      <c r="W68" s="428"/>
      <c r="X68" s="333" t="s">
        <v>157</v>
      </c>
      <c r="Y68" s="334" t="s">
        <v>152</v>
      </c>
      <c r="Z68" s="335">
        <f>VLOOKUP($X68,vstupy!$B$18:$F$31,MATCH($Y68,vstupy!$B$17:$F$17,0),0)</f>
        <v>0</v>
      </c>
      <c r="AA68" s="336" t="s">
        <v>158</v>
      </c>
      <c r="AB68" s="335">
        <f>VLOOKUP($AA68,vstupy!$B$34:$C$36,2,FALSE)</f>
        <v>0</v>
      </c>
      <c r="AC68" s="335">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 customHeight="1" x14ac:dyDescent="0.2">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9">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 customHeight="1" x14ac:dyDescent="0.2">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 customHeight="1" x14ac:dyDescent="0.2">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 customHeight="1" x14ac:dyDescent="0.2">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3" t="s">
        <v>157</v>
      </c>
      <c r="Y72" s="334" t="s">
        <v>152</v>
      </c>
      <c r="Z72" s="335">
        <f>VLOOKUP($X72,vstupy!$B$18:$F$31,MATCH($Y72,vstupy!$B$17:$F$17,0),0)</f>
        <v>0</v>
      </c>
      <c r="AA72" s="336" t="s">
        <v>158</v>
      </c>
      <c r="AB72" s="335">
        <f>VLOOKUP($AA72,vstupy!$B$34:$C$36,2,FALSE)</f>
        <v>0</v>
      </c>
      <c r="AC72" s="335">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9">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 customHeight="1" x14ac:dyDescent="0.2">
      <c r="B73" s="416"/>
      <c r="C73" s="417"/>
      <c r="D73" s="417"/>
      <c r="E73" s="417"/>
      <c r="F73" s="419"/>
      <c r="G73" s="421"/>
      <c r="H73" s="423"/>
      <c r="I73" s="423"/>
      <c r="J73" s="426"/>
      <c r="K73" s="419"/>
      <c r="L73" s="428"/>
      <c r="M73" s="429"/>
      <c r="N73" s="428"/>
      <c r="O73" s="428"/>
      <c r="P73" s="428"/>
      <c r="Q73" s="430"/>
      <c r="R73" s="431"/>
      <c r="S73" s="428"/>
      <c r="T73" s="432"/>
      <c r="U73" s="430"/>
      <c r="V73" s="431"/>
      <c r="W73" s="428"/>
      <c r="X73" s="333" t="s">
        <v>157</v>
      </c>
      <c r="Y73" s="334" t="s">
        <v>152</v>
      </c>
      <c r="Z73" s="335">
        <f>VLOOKUP($X73,vstupy!$B$18:$F$31,MATCH($Y73,vstupy!$B$17:$F$17,0),0)</f>
        <v>0</v>
      </c>
      <c r="AA73" s="336" t="s">
        <v>158</v>
      </c>
      <c r="AB73" s="335">
        <f>VLOOKUP($AA73,vstupy!$B$34:$C$36,2,FALSE)</f>
        <v>0</v>
      </c>
      <c r="AC73" s="335">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 customHeight="1" x14ac:dyDescent="0.2">
      <c r="B74" s="416"/>
      <c r="C74" s="417"/>
      <c r="D74" s="417"/>
      <c r="E74" s="417"/>
      <c r="F74" s="420"/>
      <c r="G74" s="421"/>
      <c r="H74" s="424"/>
      <c r="I74" s="424"/>
      <c r="J74" s="427"/>
      <c r="K74" s="420"/>
      <c r="L74" s="428"/>
      <c r="M74" s="429"/>
      <c r="N74" s="428"/>
      <c r="O74" s="428"/>
      <c r="P74" s="428"/>
      <c r="Q74" s="430"/>
      <c r="R74" s="431"/>
      <c r="S74" s="428"/>
      <c r="T74" s="432"/>
      <c r="U74" s="430"/>
      <c r="V74" s="431"/>
      <c r="W74" s="428"/>
      <c r="X74" s="333" t="s">
        <v>157</v>
      </c>
      <c r="Y74" s="334" t="s">
        <v>152</v>
      </c>
      <c r="Z74" s="335">
        <f>VLOOKUP($X74,vstupy!$B$18:$F$31,MATCH($Y74,vstupy!$B$17:$F$17,0),0)</f>
        <v>0</v>
      </c>
      <c r="AA74" s="336" t="s">
        <v>158</v>
      </c>
      <c r="AB74" s="335">
        <f>VLOOKUP($AA74,vstupy!$B$34:$C$36,2,FALSE)</f>
        <v>0</v>
      </c>
      <c r="AC74" s="335">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 customHeight="1" x14ac:dyDescent="0.2">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9">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 customHeight="1" x14ac:dyDescent="0.2">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 customHeight="1" x14ac:dyDescent="0.2">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 customHeight="1" x14ac:dyDescent="0.2">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3" t="s">
        <v>157</v>
      </c>
      <c r="Y78" s="334" t="s">
        <v>152</v>
      </c>
      <c r="Z78" s="335">
        <f>VLOOKUP($X78,vstupy!$B$18:$F$31,MATCH($Y78,vstupy!$B$17:$F$17,0),0)</f>
        <v>0</v>
      </c>
      <c r="AA78" s="336" t="s">
        <v>158</v>
      </c>
      <c r="AB78" s="335">
        <f>VLOOKUP($AA78,vstupy!$B$34:$C$36,2,FALSE)</f>
        <v>0</v>
      </c>
      <c r="AC78" s="335">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9">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 customHeight="1" x14ac:dyDescent="0.2">
      <c r="B79" s="416"/>
      <c r="C79" s="417"/>
      <c r="D79" s="417"/>
      <c r="E79" s="417"/>
      <c r="F79" s="419"/>
      <c r="G79" s="421"/>
      <c r="H79" s="423"/>
      <c r="I79" s="423"/>
      <c r="J79" s="426"/>
      <c r="K79" s="419"/>
      <c r="L79" s="428"/>
      <c r="M79" s="429"/>
      <c r="N79" s="428"/>
      <c r="O79" s="428"/>
      <c r="P79" s="428"/>
      <c r="Q79" s="430"/>
      <c r="R79" s="431"/>
      <c r="S79" s="428"/>
      <c r="T79" s="432"/>
      <c r="U79" s="430"/>
      <c r="V79" s="431"/>
      <c r="W79" s="428"/>
      <c r="X79" s="333" t="s">
        <v>157</v>
      </c>
      <c r="Y79" s="334" t="s">
        <v>152</v>
      </c>
      <c r="Z79" s="335">
        <f>VLOOKUP($X79,vstupy!$B$18:$F$31,MATCH($Y79,vstupy!$B$17:$F$17,0),0)</f>
        <v>0</v>
      </c>
      <c r="AA79" s="336" t="s">
        <v>158</v>
      </c>
      <c r="AB79" s="335">
        <f>VLOOKUP($AA79,vstupy!$B$34:$C$36,2,FALSE)</f>
        <v>0</v>
      </c>
      <c r="AC79" s="335">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 customHeight="1" x14ac:dyDescent="0.2">
      <c r="B80" s="416"/>
      <c r="C80" s="417"/>
      <c r="D80" s="417"/>
      <c r="E80" s="417"/>
      <c r="F80" s="420"/>
      <c r="G80" s="421"/>
      <c r="H80" s="424"/>
      <c r="I80" s="424"/>
      <c r="J80" s="427"/>
      <c r="K80" s="420"/>
      <c r="L80" s="428"/>
      <c r="M80" s="429"/>
      <c r="N80" s="428"/>
      <c r="O80" s="428"/>
      <c r="P80" s="428"/>
      <c r="Q80" s="430"/>
      <c r="R80" s="431"/>
      <c r="S80" s="428"/>
      <c r="T80" s="432"/>
      <c r="U80" s="430"/>
      <c r="V80" s="431"/>
      <c r="W80" s="428"/>
      <c r="X80" s="333" t="s">
        <v>157</v>
      </c>
      <c r="Y80" s="334" t="s">
        <v>152</v>
      </c>
      <c r="Z80" s="335">
        <f>VLOOKUP($X80,vstupy!$B$18:$F$31,MATCH($Y80,vstupy!$B$17:$F$17,0),0)</f>
        <v>0</v>
      </c>
      <c r="AA80" s="336" t="s">
        <v>158</v>
      </c>
      <c r="AB80" s="335">
        <f>VLOOKUP($AA80,vstupy!$B$34:$C$36,2,FALSE)</f>
        <v>0</v>
      </c>
      <c r="AC80" s="335">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 customHeight="1" x14ac:dyDescent="0.2">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9">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 customHeight="1" x14ac:dyDescent="0.2">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 customHeight="1" x14ac:dyDescent="0.2">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 customHeight="1" x14ac:dyDescent="0.2">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3" t="s">
        <v>157</v>
      </c>
      <c r="Y84" s="334" t="s">
        <v>152</v>
      </c>
      <c r="Z84" s="335">
        <f>VLOOKUP($X84,vstupy!$B$18:$F$31,MATCH($Y84,vstupy!$B$17:$F$17,0),0)</f>
        <v>0</v>
      </c>
      <c r="AA84" s="336" t="s">
        <v>158</v>
      </c>
      <c r="AB84" s="335">
        <f>VLOOKUP($AA84,vstupy!$B$34:$C$36,2,FALSE)</f>
        <v>0</v>
      </c>
      <c r="AC84" s="335">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9">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 customHeight="1" x14ac:dyDescent="0.2">
      <c r="B85" s="416"/>
      <c r="C85" s="417"/>
      <c r="D85" s="417"/>
      <c r="E85" s="417"/>
      <c r="F85" s="419"/>
      <c r="G85" s="421"/>
      <c r="H85" s="423"/>
      <c r="I85" s="423"/>
      <c r="J85" s="426"/>
      <c r="K85" s="419"/>
      <c r="L85" s="428"/>
      <c r="M85" s="429"/>
      <c r="N85" s="428"/>
      <c r="O85" s="428"/>
      <c r="P85" s="428"/>
      <c r="Q85" s="430"/>
      <c r="R85" s="431"/>
      <c r="S85" s="428"/>
      <c r="T85" s="432"/>
      <c r="U85" s="430"/>
      <c r="V85" s="431"/>
      <c r="W85" s="428"/>
      <c r="X85" s="333" t="s">
        <v>157</v>
      </c>
      <c r="Y85" s="334" t="s">
        <v>152</v>
      </c>
      <c r="Z85" s="335">
        <f>VLOOKUP($X85,vstupy!$B$18:$F$31,MATCH($Y85,vstupy!$B$17:$F$17,0),0)</f>
        <v>0</v>
      </c>
      <c r="AA85" s="336" t="s">
        <v>158</v>
      </c>
      <c r="AB85" s="335">
        <f>VLOOKUP($AA85,vstupy!$B$34:$C$36,2,FALSE)</f>
        <v>0</v>
      </c>
      <c r="AC85" s="335">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 customHeight="1" x14ac:dyDescent="0.2">
      <c r="B86" s="416"/>
      <c r="C86" s="417"/>
      <c r="D86" s="417"/>
      <c r="E86" s="417"/>
      <c r="F86" s="420"/>
      <c r="G86" s="421"/>
      <c r="H86" s="424"/>
      <c r="I86" s="424"/>
      <c r="J86" s="427"/>
      <c r="K86" s="420"/>
      <c r="L86" s="428"/>
      <c r="M86" s="429"/>
      <c r="N86" s="428"/>
      <c r="O86" s="428"/>
      <c r="P86" s="428"/>
      <c r="Q86" s="430"/>
      <c r="R86" s="431"/>
      <c r="S86" s="428"/>
      <c r="T86" s="432"/>
      <c r="U86" s="430"/>
      <c r="V86" s="431"/>
      <c r="W86" s="428"/>
      <c r="X86" s="333" t="s">
        <v>157</v>
      </c>
      <c r="Y86" s="334" t="s">
        <v>152</v>
      </c>
      <c r="Z86" s="335">
        <f>VLOOKUP($X86,vstupy!$B$18:$F$31,MATCH($Y86,vstupy!$B$17:$F$17,0),0)</f>
        <v>0</v>
      </c>
      <c r="AA86" s="336" t="s">
        <v>158</v>
      </c>
      <c r="AB86" s="335">
        <f>VLOOKUP($AA86,vstupy!$B$34:$C$36,2,FALSE)</f>
        <v>0</v>
      </c>
      <c r="AC86" s="335">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 customHeight="1" x14ac:dyDescent="0.2">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9">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 customHeight="1" x14ac:dyDescent="0.2">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 customHeight="1" x14ac:dyDescent="0.2">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 customHeight="1" x14ac:dyDescent="0.2">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3" t="s">
        <v>157</v>
      </c>
      <c r="Y90" s="334" t="s">
        <v>152</v>
      </c>
      <c r="Z90" s="335">
        <f>VLOOKUP($X90,vstupy!$B$18:$F$31,MATCH($Y90,vstupy!$B$17:$F$17,0),0)</f>
        <v>0</v>
      </c>
      <c r="AA90" s="336" t="s">
        <v>158</v>
      </c>
      <c r="AB90" s="335">
        <f>VLOOKUP($AA90,vstupy!$B$34:$C$36,2,FALSE)</f>
        <v>0</v>
      </c>
      <c r="AC90" s="335">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9">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 customHeight="1" x14ac:dyDescent="0.2">
      <c r="B91" s="416"/>
      <c r="C91" s="417"/>
      <c r="D91" s="417"/>
      <c r="E91" s="417"/>
      <c r="F91" s="419"/>
      <c r="G91" s="421"/>
      <c r="H91" s="423"/>
      <c r="I91" s="423"/>
      <c r="J91" s="426"/>
      <c r="K91" s="419"/>
      <c r="L91" s="428"/>
      <c r="M91" s="429"/>
      <c r="N91" s="428"/>
      <c r="O91" s="428"/>
      <c r="P91" s="428"/>
      <c r="Q91" s="430"/>
      <c r="R91" s="431"/>
      <c r="S91" s="428"/>
      <c r="T91" s="432"/>
      <c r="U91" s="430"/>
      <c r="V91" s="431"/>
      <c r="W91" s="428"/>
      <c r="X91" s="333" t="s">
        <v>157</v>
      </c>
      <c r="Y91" s="334" t="s">
        <v>152</v>
      </c>
      <c r="Z91" s="335">
        <f>VLOOKUP($X91,vstupy!$B$18:$F$31,MATCH($Y91,vstupy!$B$17:$F$17,0),0)</f>
        <v>0</v>
      </c>
      <c r="AA91" s="336" t="s">
        <v>158</v>
      </c>
      <c r="AB91" s="335">
        <f>VLOOKUP($AA91,vstupy!$B$34:$C$36,2,FALSE)</f>
        <v>0</v>
      </c>
      <c r="AC91" s="335">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 customHeight="1" x14ac:dyDescent="0.2">
      <c r="B92" s="416"/>
      <c r="C92" s="417"/>
      <c r="D92" s="417"/>
      <c r="E92" s="417"/>
      <c r="F92" s="420"/>
      <c r="G92" s="421"/>
      <c r="H92" s="424"/>
      <c r="I92" s="424"/>
      <c r="J92" s="427"/>
      <c r="K92" s="420"/>
      <c r="L92" s="428"/>
      <c r="M92" s="429"/>
      <c r="N92" s="428"/>
      <c r="O92" s="428"/>
      <c r="P92" s="428"/>
      <c r="Q92" s="430"/>
      <c r="R92" s="431"/>
      <c r="S92" s="428"/>
      <c r="T92" s="432"/>
      <c r="U92" s="430"/>
      <c r="V92" s="431"/>
      <c r="W92" s="428"/>
      <c r="X92" s="333" t="s">
        <v>157</v>
      </c>
      <c r="Y92" s="334" t="s">
        <v>152</v>
      </c>
      <c r="Z92" s="335">
        <f>VLOOKUP($X92,vstupy!$B$18:$F$31,MATCH($Y92,vstupy!$B$17:$F$17,0),0)</f>
        <v>0</v>
      </c>
      <c r="AA92" s="336" t="s">
        <v>158</v>
      </c>
      <c r="AB92" s="335">
        <f>VLOOKUP($AA92,vstupy!$B$34:$C$36,2,FALSE)</f>
        <v>0</v>
      </c>
      <c r="AC92" s="335">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 customHeight="1" x14ac:dyDescent="0.2">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9">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 customHeight="1" x14ac:dyDescent="0.2">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 customHeight="1" x14ac:dyDescent="0.2">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 customHeight="1" x14ac:dyDescent="0.2">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3" t="s">
        <v>157</v>
      </c>
      <c r="Y96" s="334" t="s">
        <v>152</v>
      </c>
      <c r="Z96" s="335">
        <f>VLOOKUP($X96,vstupy!$B$18:$F$31,MATCH($Y96,vstupy!$B$17:$F$17,0),0)</f>
        <v>0</v>
      </c>
      <c r="AA96" s="336" t="s">
        <v>158</v>
      </c>
      <c r="AB96" s="335">
        <f>VLOOKUP($AA96,vstupy!$B$34:$C$36,2,FALSE)</f>
        <v>0</v>
      </c>
      <c r="AC96" s="335">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9">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 customHeight="1" x14ac:dyDescent="0.2">
      <c r="B97" s="416"/>
      <c r="C97" s="417"/>
      <c r="D97" s="417"/>
      <c r="E97" s="417"/>
      <c r="F97" s="419"/>
      <c r="G97" s="421"/>
      <c r="H97" s="423"/>
      <c r="I97" s="423"/>
      <c r="J97" s="426"/>
      <c r="K97" s="419"/>
      <c r="L97" s="428"/>
      <c r="M97" s="429"/>
      <c r="N97" s="428"/>
      <c r="O97" s="428"/>
      <c r="P97" s="428"/>
      <c r="Q97" s="430"/>
      <c r="R97" s="431"/>
      <c r="S97" s="428"/>
      <c r="T97" s="432"/>
      <c r="U97" s="430"/>
      <c r="V97" s="431"/>
      <c r="W97" s="428"/>
      <c r="X97" s="333" t="s">
        <v>157</v>
      </c>
      <c r="Y97" s="334" t="s">
        <v>152</v>
      </c>
      <c r="Z97" s="335">
        <f>VLOOKUP($X97,vstupy!$B$18:$F$31,MATCH($Y97,vstupy!$B$17:$F$17,0),0)</f>
        <v>0</v>
      </c>
      <c r="AA97" s="336" t="s">
        <v>158</v>
      </c>
      <c r="AB97" s="335">
        <f>VLOOKUP($AA97,vstupy!$B$34:$C$36,2,FALSE)</f>
        <v>0</v>
      </c>
      <c r="AC97" s="335">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 customHeight="1" x14ac:dyDescent="0.2">
      <c r="B98" s="416"/>
      <c r="C98" s="417"/>
      <c r="D98" s="417"/>
      <c r="E98" s="417"/>
      <c r="F98" s="420"/>
      <c r="G98" s="421"/>
      <c r="H98" s="424"/>
      <c r="I98" s="424"/>
      <c r="J98" s="427"/>
      <c r="K98" s="420"/>
      <c r="L98" s="428"/>
      <c r="M98" s="429"/>
      <c r="N98" s="428"/>
      <c r="O98" s="428"/>
      <c r="P98" s="428"/>
      <c r="Q98" s="430"/>
      <c r="R98" s="431"/>
      <c r="S98" s="428"/>
      <c r="T98" s="432"/>
      <c r="U98" s="430"/>
      <c r="V98" s="431"/>
      <c r="W98" s="428"/>
      <c r="X98" s="333" t="s">
        <v>157</v>
      </c>
      <c r="Y98" s="334" t="s">
        <v>152</v>
      </c>
      <c r="Z98" s="335">
        <f>VLOOKUP($X98,vstupy!$B$18:$F$31,MATCH($Y98,vstupy!$B$17:$F$17,0),0)</f>
        <v>0</v>
      </c>
      <c r="AA98" s="336" t="s">
        <v>158</v>
      </c>
      <c r="AB98" s="335">
        <f>VLOOKUP($AA98,vstupy!$B$34:$C$36,2,FALSE)</f>
        <v>0</v>
      </c>
      <c r="AC98" s="335">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 customHeight="1" x14ac:dyDescent="0.2">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9">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 customHeight="1" x14ac:dyDescent="0.2">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 customHeight="1" x14ac:dyDescent="0.2">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21"/>
      <c r="AG101" s="412"/>
      <c r="AH101" s="412"/>
      <c r="AI101" s="408"/>
      <c r="AJ101" s="412"/>
      <c r="AK101" s="412"/>
      <c r="AL101" s="412"/>
      <c r="AM101" s="411"/>
      <c r="AN101" s="408"/>
      <c r="AO101" s="520"/>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 customHeight="1" x14ac:dyDescent="0.2">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3" t="s">
        <v>157</v>
      </c>
      <c r="Y102" s="334" t="s">
        <v>152</v>
      </c>
      <c r="Z102" s="335">
        <f>VLOOKUP($X102,vstupy!$B$18:$F$31,MATCH($Y102,vstupy!$B$17:$F$17,0),0)</f>
        <v>0</v>
      </c>
      <c r="AA102" s="336" t="s">
        <v>158</v>
      </c>
      <c r="AB102" s="335">
        <f>VLOOKUP($AA102,vstupy!$B$34:$C$36,2,FALSE)</f>
        <v>0</v>
      </c>
      <c r="AC102" s="335">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 customHeight="1" x14ac:dyDescent="0.2">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3" t="s">
        <v>157</v>
      </c>
      <c r="Y103" s="334" t="s">
        <v>152</v>
      </c>
      <c r="Z103" s="335">
        <f>VLOOKUP($X103,vstupy!$B$18:$F$31,MATCH($Y103,vstupy!$B$17:$F$17,0),0)</f>
        <v>0</v>
      </c>
      <c r="AA103" s="336" t="s">
        <v>158</v>
      </c>
      <c r="AB103" s="335">
        <f>VLOOKUP($AA103,vstupy!$B$34:$C$36,2,FALSE)</f>
        <v>0</v>
      </c>
      <c r="AC103" s="335">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 customHeight="1" x14ac:dyDescent="0.2">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3" t="s">
        <v>157</v>
      </c>
      <c r="Y104" s="334" t="s">
        <v>152</v>
      </c>
      <c r="Z104" s="335">
        <f>VLOOKUP($X104,vstupy!$B$18:$F$31,MATCH($Y104,vstupy!$B$17:$F$17,0),0)</f>
        <v>0</v>
      </c>
      <c r="AA104" s="336" t="s">
        <v>158</v>
      </c>
      <c r="AB104" s="335">
        <f>VLOOKUP($AA104,vstupy!$B$34:$C$36,2,FALSE)</f>
        <v>0</v>
      </c>
      <c r="AC104" s="335">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 customHeight="1" x14ac:dyDescent="0.2">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 customHeight="1" x14ac:dyDescent="0.2">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 customHeight="1" x14ac:dyDescent="0.2">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 customHeight="1" x14ac:dyDescent="0.2">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3" t="s">
        <v>157</v>
      </c>
      <c r="Y108" s="334" t="s">
        <v>152</v>
      </c>
      <c r="Z108" s="335">
        <f>VLOOKUP($X108,vstupy!$B$18:$F$31,MATCH($Y108,vstupy!$B$17:$F$17,0),0)</f>
        <v>0</v>
      </c>
      <c r="AA108" s="336" t="s">
        <v>158</v>
      </c>
      <c r="AB108" s="335">
        <f>VLOOKUP($AA108,vstupy!$B$34:$C$36,2,FALSE)</f>
        <v>0</v>
      </c>
      <c r="AC108" s="335">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 customHeight="1" x14ac:dyDescent="0.2">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3" t="s">
        <v>157</v>
      </c>
      <c r="Y109" s="334" t="s">
        <v>152</v>
      </c>
      <c r="Z109" s="335">
        <f>VLOOKUP($X109,vstupy!$B$18:$F$31,MATCH($Y109,vstupy!$B$17:$F$17,0),0)</f>
        <v>0</v>
      </c>
      <c r="AA109" s="336" t="s">
        <v>158</v>
      </c>
      <c r="AB109" s="335">
        <f>VLOOKUP($AA109,vstupy!$B$34:$C$36,2,FALSE)</f>
        <v>0</v>
      </c>
      <c r="AC109" s="335">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 customHeight="1" x14ac:dyDescent="0.2">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3" t="s">
        <v>157</v>
      </c>
      <c r="Y110" s="334" t="s">
        <v>152</v>
      </c>
      <c r="Z110" s="335">
        <f>VLOOKUP($X110,vstupy!$B$18:$F$31,MATCH($Y110,vstupy!$B$17:$F$17,0),0)</f>
        <v>0</v>
      </c>
      <c r="AA110" s="336" t="s">
        <v>158</v>
      </c>
      <c r="AB110" s="335">
        <f>VLOOKUP($AA110,vstupy!$B$34:$C$36,2,FALSE)</f>
        <v>0</v>
      </c>
      <c r="AC110" s="335">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 customHeight="1" x14ac:dyDescent="0.2">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 customHeight="1" x14ac:dyDescent="0.2">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 customHeight="1" x14ac:dyDescent="0.2">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 customHeight="1" x14ac:dyDescent="0.2">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3" t="s">
        <v>157</v>
      </c>
      <c r="Y114" s="334" t="s">
        <v>152</v>
      </c>
      <c r="Z114" s="335">
        <f>VLOOKUP($X114,vstupy!$B$18:$F$31,MATCH($Y114,vstupy!$B$17:$F$17,0),0)</f>
        <v>0</v>
      </c>
      <c r="AA114" s="336" t="s">
        <v>158</v>
      </c>
      <c r="AB114" s="335">
        <f>VLOOKUP($AA114,vstupy!$B$34:$C$36,2,FALSE)</f>
        <v>0</v>
      </c>
      <c r="AC114" s="335">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 customHeight="1" x14ac:dyDescent="0.2">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3" t="s">
        <v>157</v>
      </c>
      <c r="Y115" s="334" t="s">
        <v>152</v>
      </c>
      <c r="Z115" s="335">
        <f>VLOOKUP($X115,vstupy!$B$18:$F$31,MATCH($Y115,vstupy!$B$17:$F$17,0),0)</f>
        <v>0</v>
      </c>
      <c r="AA115" s="336" t="s">
        <v>158</v>
      </c>
      <c r="AB115" s="335">
        <f>VLOOKUP($AA115,vstupy!$B$34:$C$36,2,FALSE)</f>
        <v>0</v>
      </c>
      <c r="AC115" s="335">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 customHeight="1" x14ac:dyDescent="0.2">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3" t="s">
        <v>157</v>
      </c>
      <c r="Y116" s="334" t="s">
        <v>152</v>
      </c>
      <c r="Z116" s="335">
        <f>VLOOKUP($X116,vstupy!$B$18:$F$31,MATCH($Y116,vstupy!$B$17:$F$17,0),0)</f>
        <v>0</v>
      </c>
      <c r="AA116" s="336" t="s">
        <v>158</v>
      </c>
      <c r="AB116" s="335">
        <f>VLOOKUP($AA116,vstupy!$B$34:$C$36,2,FALSE)</f>
        <v>0</v>
      </c>
      <c r="AC116" s="335">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 customHeight="1" x14ac:dyDescent="0.2">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 customHeight="1" x14ac:dyDescent="0.2">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 customHeight="1" x14ac:dyDescent="0.2">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 customHeight="1" x14ac:dyDescent="0.2">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3" t="s">
        <v>157</v>
      </c>
      <c r="Y120" s="334" t="s">
        <v>152</v>
      </c>
      <c r="Z120" s="335">
        <f>VLOOKUP($X120,vstupy!$B$18:$F$31,MATCH($Y120,vstupy!$B$17:$F$17,0),0)</f>
        <v>0</v>
      </c>
      <c r="AA120" s="336" t="s">
        <v>158</v>
      </c>
      <c r="AB120" s="335">
        <f>VLOOKUP($AA120,vstupy!$B$34:$C$36,2,FALSE)</f>
        <v>0</v>
      </c>
      <c r="AC120" s="335">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 customHeight="1" x14ac:dyDescent="0.2">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3" t="s">
        <v>157</v>
      </c>
      <c r="Y121" s="334" t="s">
        <v>152</v>
      </c>
      <c r="Z121" s="335">
        <f>VLOOKUP($X121,vstupy!$B$18:$F$31,MATCH($Y121,vstupy!$B$17:$F$17,0),0)</f>
        <v>0</v>
      </c>
      <c r="AA121" s="336" t="s">
        <v>158</v>
      </c>
      <c r="AB121" s="335">
        <f>VLOOKUP($AA121,vstupy!$B$34:$C$36,2,FALSE)</f>
        <v>0</v>
      </c>
      <c r="AC121" s="335">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 customHeight="1" x14ac:dyDescent="0.2">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3" t="s">
        <v>157</v>
      </c>
      <c r="Y122" s="334" t="s">
        <v>152</v>
      </c>
      <c r="Z122" s="335">
        <f>VLOOKUP($X122,vstupy!$B$18:$F$31,MATCH($Y122,vstupy!$B$17:$F$17,0),0)</f>
        <v>0</v>
      </c>
      <c r="AA122" s="336" t="s">
        <v>158</v>
      </c>
      <c r="AB122" s="335">
        <f>VLOOKUP($AA122,vstupy!$B$34:$C$36,2,FALSE)</f>
        <v>0</v>
      </c>
      <c r="AC122" s="335">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 customHeight="1" x14ac:dyDescent="0.2">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 customHeight="1" x14ac:dyDescent="0.2">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 customHeight="1" x14ac:dyDescent="0.2">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 customHeight="1" x14ac:dyDescent="0.2">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3" t="s">
        <v>157</v>
      </c>
      <c r="Y126" s="334" t="s">
        <v>152</v>
      </c>
      <c r="Z126" s="335">
        <f>VLOOKUP($X126,vstupy!$B$18:$F$31,MATCH($Y126,vstupy!$B$17:$F$17,0),0)</f>
        <v>0</v>
      </c>
      <c r="AA126" s="336" t="s">
        <v>158</v>
      </c>
      <c r="AB126" s="335">
        <f>VLOOKUP($AA126,vstupy!$B$34:$C$36,2,FALSE)</f>
        <v>0</v>
      </c>
      <c r="AC126" s="335">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 customHeight="1" x14ac:dyDescent="0.2">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3" t="s">
        <v>157</v>
      </c>
      <c r="Y127" s="334" t="s">
        <v>152</v>
      </c>
      <c r="Z127" s="335">
        <f>VLOOKUP($X127,vstupy!$B$18:$F$31,MATCH($Y127,vstupy!$B$17:$F$17,0),0)</f>
        <v>0</v>
      </c>
      <c r="AA127" s="336" t="s">
        <v>158</v>
      </c>
      <c r="AB127" s="335">
        <f>VLOOKUP($AA127,vstupy!$B$34:$C$36,2,FALSE)</f>
        <v>0</v>
      </c>
      <c r="AC127" s="335">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 customHeight="1" x14ac:dyDescent="0.2">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3" t="s">
        <v>157</v>
      </c>
      <c r="Y128" s="334" t="s">
        <v>152</v>
      </c>
      <c r="Z128" s="335">
        <f>VLOOKUP($X128,vstupy!$B$18:$F$31,MATCH($Y128,vstupy!$B$17:$F$17,0),0)</f>
        <v>0</v>
      </c>
      <c r="AA128" s="336" t="s">
        <v>158</v>
      </c>
      <c r="AB128" s="335">
        <f>VLOOKUP($AA128,vstupy!$B$34:$C$36,2,FALSE)</f>
        <v>0</v>
      </c>
      <c r="AC128" s="335">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 customHeight="1" x14ac:dyDescent="0.2">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 customHeight="1" x14ac:dyDescent="0.2">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 customHeight="1" x14ac:dyDescent="0.2">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 customHeight="1" x14ac:dyDescent="0.2">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3" t="s">
        <v>157</v>
      </c>
      <c r="Y132" s="334" t="s">
        <v>152</v>
      </c>
      <c r="Z132" s="335">
        <f>VLOOKUP($X132,vstupy!$B$18:$F$31,MATCH($Y132,vstupy!$B$17:$F$17,0),0)</f>
        <v>0</v>
      </c>
      <c r="AA132" s="336" t="s">
        <v>158</v>
      </c>
      <c r="AB132" s="335">
        <f>VLOOKUP($AA132,vstupy!$B$34:$C$36,2,FALSE)</f>
        <v>0</v>
      </c>
      <c r="AC132" s="335">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 customHeight="1" x14ac:dyDescent="0.2">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3" t="s">
        <v>157</v>
      </c>
      <c r="Y133" s="334" t="s">
        <v>152</v>
      </c>
      <c r="Z133" s="335">
        <f>VLOOKUP($X133,vstupy!$B$18:$F$31,MATCH($Y133,vstupy!$B$17:$F$17,0),0)</f>
        <v>0</v>
      </c>
      <c r="AA133" s="336" t="s">
        <v>158</v>
      </c>
      <c r="AB133" s="335">
        <f>VLOOKUP($AA133,vstupy!$B$34:$C$36,2,FALSE)</f>
        <v>0</v>
      </c>
      <c r="AC133" s="335">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 customHeight="1" x14ac:dyDescent="0.2">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3" t="s">
        <v>157</v>
      </c>
      <c r="Y134" s="334" t="s">
        <v>152</v>
      </c>
      <c r="Z134" s="335">
        <f>VLOOKUP($X134,vstupy!$B$18:$F$31,MATCH($Y134,vstupy!$B$17:$F$17,0),0)</f>
        <v>0</v>
      </c>
      <c r="AA134" s="336" t="s">
        <v>158</v>
      </c>
      <c r="AB134" s="335">
        <f>VLOOKUP($AA134,vstupy!$B$34:$C$36,2,FALSE)</f>
        <v>0</v>
      </c>
      <c r="AC134" s="335">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 customHeight="1" x14ac:dyDescent="0.2">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 customHeight="1" x14ac:dyDescent="0.2">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 customHeight="1" x14ac:dyDescent="0.2">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 customHeight="1" x14ac:dyDescent="0.2">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3" t="s">
        <v>157</v>
      </c>
      <c r="Y138" s="334" t="s">
        <v>152</v>
      </c>
      <c r="Z138" s="335">
        <f>VLOOKUP($X138,vstupy!$B$18:$F$31,MATCH($Y138,vstupy!$B$17:$F$17,0),0)</f>
        <v>0</v>
      </c>
      <c r="AA138" s="336" t="s">
        <v>158</v>
      </c>
      <c r="AB138" s="335">
        <f>VLOOKUP($AA138,vstupy!$B$34:$C$36,2,FALSE)</f>
        <v>0</v>
      </c>
      <c r="AC138" s="335">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 customHeight="1" x14ac:dyDescent="0.2">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3" t="s">
        <v>157</v>
      </c>
      <c r="Y139" s="334" t="s">
        <v>152</v>
      </c>
      <c r="Z139" s="335">
        <f>VLOOKUP($X139,vstupy!$B$18:$F$31,MATCH($Y139,vstupy!$B$17:$F$17,0),0)</f>
        <v>0</v>
      </c>
      <c r="AA139" s="336" t="s">
        <v>158</v>
      </c>
      <c r="AB139" s="335">
        <f>VLOOKUP($AA139,vstupy!$B$34:$C$36,2,FALSE)</f>
        <v>0</v>
      </c>
      <c r="AC139" s="335">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 customHeight="1" x14ac:dyDescent="0.2">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3" t="s">
        <v>157</v>
      </c>
      <c r="Y140" s="334" t="s">
        <v>152</v>
      </c>
      <c r="Z140" s="335">
        <f>VLOOKUP($X140,vstupy!$B$18:$F$31,MATCH($Y140,vstupy!$B$17:$F$17,0),0)</f>
        <v>0</v>
      </c>
      <c r="AA140" s="336" t="s">
        <v>158</v>
      </c>
      <c r="AB140" s="335">
        <f>VLOOKUP($AA140,vstupy!$B$34:$C$36,2,FALSE)</f>
        <v>0</v>
      </c>
      <c r="AC140" s="335">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 customHeight="1" x14ac:dyDescent="0.2">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 customHeight="1" x14ac:dyDescent="0.2">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 customHeight="1" x14ac:dyDescent="0.2">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 customHeight="1" x14ac:dyDescent="0.2">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3" t="s">
        <v>157</v>
      </c>
      <c r="Y144" s="334" t="s">
        <v>152</v>
      </c>
      <c r="Z144" s="335">
        <f>VLOOKUP($X144,vstupy!$B$18:$F$31,MATCH($Y144,vstupy!$B$17:$F$17,0),0)</f>
        <v>0</v>
      </c>
      <c r="AA144" s="336" t="s">
        <v>158</v>
      </c>
      <c r="AB144" s="335">
        <f>VLOOKUP($AA144,vstupy!$B$34:$C$36,2,FALSE)</f>
        <v>0</v>
      </c>
      <c r="AC144" s="335">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 customHeight="1" x14ac:dyDescent="0.2">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3" t="s">
        <v>157</v>
      </c>
      <c r="Y145" s="334" t="s">
        <v>152</v>
      </c>
      <c r="Z145" s="335">
        <f>VLOOKUP($X145,vstupy!$B$18:$F$31,MATCH($Y145,vstupy!$B$17:$F$17,0),0)</f>
        <v>0</v>
      </c>
      <c r="AA145" s="336" t="s">
        <v>158</v>
      </c>
      <c r="AB145" s="335">
        <f>VLOOKUP($AA145,vstupy!$B$34:$C$36,2,FALSE)</f>
        <v>0</v>
      </c>
      <c r="AC145" s="335">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 customHeight="1" x14ac:dyDescent="0.2">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3" t="s">
        <v>157</v>
      </c>
      <c r="Y146" s="334" t="s">
        <v>152</v>
      </c>
      <c r="Z146" s="335">
        <f>VLOOKUP($X146,vstupy!$B$18:$F$31,MATCH($Y146,vstupy!$B$17:$F$17,0),0)</f>
        <v>0</v>
      </c>
      <c r="AA146" s="336" t="s">
        <v>158</v>
      </c>
      <c r="AB146" s="335">
        <f>VLOOKUP($AA146,vstupy!$B$34:$C$36,2,FALSE)</f>
        <v>0</v>
      </c>
      <c r="AC146" s="335">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 customHeight="1" x14ac:dyDescent="0.2">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 customHeight="1" x14ac:dyDescent="0.2">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 customHeight="1" x14ac:dyDescent="0.2">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 customHeight="1" x14ac:dyDescent="0.2">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3" t="s">
        <v>157</v>
      </c>
      <c r="Y150" s="334" t="s">
        <v>152</v>
      </c>
      <c r="Z150" s="335">
        <f>VLOOKUP($X150,vstupy!$B$18:$F$31,MATCH($Y150,vstupy!$B$17:$F$17,0),0)</f>
        <v>0</v>
      </c>
      <c r="AA150" s="336" t="s">
        <v>158</v>
      </c>
      <c r="AB150" s="335">
        <f>VLOOKUP($AA150,vstupy!$B$34:$C$36,2,FALSE)</f>
        <v>0</v>
      </c>
      <c r="AC150" s="335">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 customHeight="1" x14ac:dyDescent="0.2">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3" t="s">
        <v>157</v>
      </c>
      <c r="Y151" s="334" t="s">
        <v>152</v>
      </c>
      <c r="Z151" s="335">
        <f>VLOOKUP($X151,vstupy!$B$18:$F$31,MATCH($Y151,vstupy!$B$17:$F$17,0),0)</f>
        <v>0</v>
      </c>
      <c r="AA151" s="336" t="s">
        <v>158</v>
      </c>
      <c r="AB151" s="335">
        <f>VLOOKUP($AA151,vstupy!$B$34:$C$36,2,FALSE)</f>
        <v>0</v>
      </c>
      <c r="AC151" s="335">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 customHeight="1" x14ac:dyDescent="0.2">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3" t="s">
        <v>157</v>
      </c>
      <c r="Y152" s="334" t="s">
        <v>152</v>
      </c>
      <c r="Z152" s="335">
        <f>VLOOKUP($X152,vstupy!$B$18:$F$31,MATCH($Y152,vstupy!$B$17:$F$17,0),0)</f>
        <v>0</v>
      </c>
      <c r="AA152" s="336" t="s">
        <v>158</v>
      </c>
      <c r="AB152" s="335">
        <f>VLOOKUP($AA152,vstupy!$B$34:$C$36,2,FALSE)</f>
        <v>0</v>
      </c>
      <c r="AC152" s="335">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 customHeight="1" x14ac:dyDescent="0.2">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 customHeight="1" x14ac:dyDescent="0.2">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 customHeight="1" x14ac:dyDescent="0.2">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 customHeight="1" x14ac:dyDescent="0.2">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3" t="s">
        <v>157</v>
      </c>
      <c r="Y156" s="334" t="s">
        <v>152</v>
      </c>
      <c r="Z156" s="335">
        <f>VLOOKUP($X156,vstupy!$B$18:$F$31,MATCH($Y156,vstupy!$B$17:$F$17,0),0)</f>
        <v>0</v>
      </c>
      <c r="AA156" s="336" t="s">
        <v>158</v>
      </c>
      <c r="AB156" s="335">
        <f>VLOOKUP($AA156,vstupy!$B$34:$C$36,2,FALSE)</f>
        <v>0</v>
      </c>
      <c r="AC156" s="335">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 customHeight="1" x14ac:dyDescent="0.2">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3" t="s">
        <v>157</v>
      </c>
      <c r="Y157" s="334" t="s">
        <v>152</v>
      </c>
      <c r="Z157" s="335">
        <f>VLOOKUP($X157,vstupy!$B$18:$F$31,MATCH($Y157,vstupy!$B$17:$F$17,0),0)</f>
        <v>0</v>
      </c>
      <c r="AA157" s="336" t="s">
        <v>158</v>
      </c>
      <c r="AB157" s="335">
        <f>VLOOKUP($AA157,vstupy!$B$34:$C$36,2,FALSE)</f>
        <v>0</v>
      </c>
      <c r="AC157" s="335">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 customHeight="1" thickBot="1" x14ac:dyDescent="0.25">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3" t="s">
        <v>157</v>
      </c>
      <c r="Y158" s="334" t="s">
        <v>152</v>
      </c>
      <c r="Z158" s="335">
        <f>VLOOKUP($X158,vstupy!$B$18:$F$31,MATCH($Y158,vstupy!$B$17:$F$17,0),0)</f>
        <v>0</v>
      </c>
      <c r="AA158" s="336" t="s">
        <v>158</v>
      </c>
      <c r="AB158" s="335">
        <f>VLOOKUP($AA158,vstupy!$B$34:$C$36,2,FALSE)</f>
        <v>0</v>
      </c>
      <c r="AC158" s="335">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 customHeight="1" x14ac:dyDescent="0.2">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 customHeight="1" x14ac:dyDescent="0.2">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 customHeight="1" x14ac:dyDescent="0.2">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 customHeight="1" x14ac:dyDescent="0.2">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3" t="s">
        <v>157</v>
      </c>
      <c r="Y162" s="334" t="s">
        <v>152</v>
      </c>
      <c r="Z162" s="335">
        <f>VLOOKUP($X162,vstupy!$B$18:$F$31,MATCH($Y162,vstupy!$B$17:$F$17,0),0)</f>
        <v>0</v>
      </c>
      <c r="AA162" s="336" t="s">
        <v>158</v>
      </c>
      <c r="AB162" s="335">
        <f>VLOOKUP($AA162,vstupy!$B$34:$C$36,2,FALSE)</f>
        <v>0</v>
      </c>
      <c r="AC162" s="335">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 customHeight="1" x14ac:dyDescent="0.2">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3" t="s">
        <v>157</v>
      </c>
      <c r="Y163" s="334" t="s">
        <v>152</v>
      </c>
      <c r="Z163" s="335">
        <f>VLOOKUP($X163,vstupy!$B$18:$F$31,MATCH($Y163,vstupy!$B$17:$F$17,0),0)</f>
        <v>0</v>
      </c>
      <c r="AA163" s="336" t="s">
        <v>158</v>
      </c>
      <c r="AB163" s="335">
        <f>VLOOKUP($AA163,vstupy!$B$34:$C$36,2,FALSE)</f>
        <v>0</v>
      </c>
      <c r="AC163" s="335">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 customHeight="1" x14ac:dyDescent="0.2">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3" t="s">
        <v>157</v>
      </c>
      <c r="Y164" s="334" t="s">
        <v>152</v>
      </c>
      <c r="Z164" s="335">
        <f>VLOOKUP($X164,vstupy!$B$18:$F$31,MATCH($Y164,vstupy!$B$17:$F$17,0),0)</f>
        <v>0</v>
      </c>
      <c r="AA164" s="336" t="s">
        <v>158</v>
      </c>
      <c r="AB164" s="335">
        <f>VLOOKUP($AA164,vstupy!$B$34:$C$36,2,FALSE)</f>
        <v>0</v>
      </c>
      <c r="AC164" s="335">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 customHeight="1" x14ac:dyDescent="0.2">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 customHeight="1" x14ac:dyDescent="0.2">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 customHeight="1" x14ac:dyDescent="0.2">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 customHeight="1" x14ac:dyDescent="0.2">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3" t="s">
        <v>157</v>
      </c>
      <c r="Y168" s="334" t="s">
        <v>152</v>
      </c>
      <c r="Z168" s="335">
        <f>VLOOKUP($X168,vstupy!$B$18:$F$31,MATCH($Y168,vstupy!$B$17:$F$17,0),0)</f>
        <v>0</v>
      </c>
      <c r="AA168" s="336" t="s">
        <v>158</v>
      </c>
      <c r="AB168" s="335">
        <f>VLOOKUP($AA168,vstupy!$B$34:$C$36,2,FALSE)</f>
        <v>0</v>
      </c>
      <c r="AC168" s="335">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 customHeight="1" x14ac:dyDescent="0.2">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3" t="s">
        <v>157</v>
      </c>
      <c r="Y169" s="334" t="s">
        <v>152</v>
      </c>
      <c r="Z169" s="335">
        <f>VLOOKUP($X169,vstupy!$B$18:$F$31,MATCH($Y169,vstupy!$B$17:$F$17,0),0)</f>
        <v>0</v>
      </c>
      <c r="AA169" s="336" t="s">
        <v>158</v>
      </c>
      <c r="AB169" s="335">
        <f>VLOOKUP($AA169,vstupy!$B$34:$C$36,2,FALSE)</f>
        <v>0</v>
      </c>
      <c r="AC169" s="335">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 customHeight="1" x14ac:dyDescent="0.2">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3" t="s">
        <v>157</v>
      </c>
      <c r="Y170" s="334" t="s">
        <v>152</v>
      </c>
      <c r="Z170" s="335">
        <f>VLOOKUP($X170,vstupy!$B$18:$F$31,MATCH($Y170,vstupy!$B$17:$F$17,0),0)</f>
        <v>0</v>
      </c>
      <c r="AA170" s="336" t="s">
        <v>158</v>
      </c>
      <c r="AB170" s="335">
        <f>VLOOKUP($AA170,vstupy!$B$34:$C$36,2,FALSE)</f>
        <v>0</v>
      </c>
      <c r="AC170" s="335">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 customHeight="1" x14ac:dyDescent="0.2">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 customHeight="1" x14ac:dyDescent="0.2">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 customHeight="1" x14ac:dyDescent="0.2">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 customHeight="1" x14ac:dyDescent="0.2">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3" t="s">
        <v>157</v>
      </c>
      <c r="Y174" s="334" t="s">
        <v>152</v>
      </c>
      <c r="Z174" s="335">
        <f>VLOOKUP($X174,vstupy!$B$18:$F$31,MATCH($Y174,vstupy!$B$17:$F$17,0),0)</f>
        <v>0</v>
      </c>
      <c r="AA174" s="336" t="s">
        <v>158</v>
      </c>
      <c r="AB174" s="335">
        <f>VLOOKUP($AA174,vstupy!$B$34:$C$36,2,FALSE)</f>
        <v>0</v>
      </c>
      <c r="AC174" s="335">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 customHeight="1" x14ac:dyDescent="0.2">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3" t="s">
        <v>157</v>
      </c>
      <c r="Y175" s="334" t="s">
        <v>152</v>
      </c>
      <c r="Z175" s="335">
        <f>VLOOKUP($X175,vstupy!$B$18:$F$31,MATCH($Y175,vstupy!$B$17:$F$17,0),0)</f>
        <v>0</v>
      </c>
      <c r="AA175" s="336" t="s">
        <v>158</v>
      </c>
      <c r="AB175" s="335">
        <f>VLOOKUP($AA175,vstupy!$B$34:$C$36,2,FALSE)</f>
        <v>0</v>
      </c>
      <c r="AC175" s="335">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 customHeight="1" x14ac:dyDescent="0.2">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3" t="s">
        <v>157</v>
      </c>
      <c r="Y176" s="334" t="s">
        <v>152</v>
      </c>
      <c r="Z176" s="335">
        <f>VLOOKUP($X176,vstupy!$B$18:$F$31,MATCH($Y176,vstupy!$B$17:$F$17,0),0)</f>
        <v>0</v>
      </c>
      <c r="AA176" s="336" t="s">
        <v>158</v>
      </c>
      <c r="AB176" s="335">
        <f>VLOOKUP($AA176,vstupy!$B$34:$C$36,2,FALSE)</f>
        <v>0</v>
      </c>
      <c r="AC176" s="335">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 customHeight="1" x14ac:dyDescent="0.2">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 customHeight="1" x14ac:dyDescent="0.2">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 customHeight="1" x14ac:dyDescent="0.2">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 customHeight="1" x14ac:dyDescent="0.2">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3" t="s">
        <v>157</v>
      </c>
      <c r="Y180" s="334" t="s">
        <v>152</v>
      </c>
      <c r="Z180" s="335">
        <f>VLOOKUP($X180,vstupy!$B$18:$F$31,MATCH($Y180,vstupy!$B$17:$F$17,0),0)</f>
        <v>0</v>
      </c>
      <c r="AA180" s="336" t="s">
        <v>158</v>
      </c>
      <c r="AB180" s="335">
        <f>VLOOKUP($AA180,vstupy!$B$34:$C$36,2,FALSE)</f>
        <v>0</v>
      </c>
      <c r="AC180" s="335">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 customHeight="1" x14ac:dyDescent="0.2">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3" t="s">
        <v>157</v>
      </c>
      <c r="Y181" s="334" t="s">
        <v>152</v>
      </c>
      <c r="Z181" s="335">
        <f>VLOOKUP($X181,vstupy!$B$18:$F$31,MATCH($Y181,vstupy!$B$17:$F$17,0),0)</f>
        <v>0</v>
      </c>
      <c r="AA181" s="336" t="s">
        <v>158</v>
      </c>
      <c r="AB181" s="335">
        <f>VLOOKUP($AA181,vstupy!$B$34:$C$36,2,FALSE)</f>
        <v>0</v>
      </c>
      <c r="AC181" s="335">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 customHeight="1" x14ac:dyDescent="0.2">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3" t="s">
        <v>157</v>
      </c>
      <c r="Y182" s="334" t="s">
        <v>152</v>
      </c>
      <c r="Z182" s="335">
        <f>VLOOKUP($X182,vstupy!$B$18:$F$31,MATCH($Y182,vstupy!$B$17:$F$17,0),0)</f>
        <v>0</v>
      </c>
      <c r="AA182" s="336" t="s">
        <v>158</v>
      </c>
      <c r="AB182" s="335">
        <f>VLOOKUP($AA182,vstupy!$B$34:$C$36,2,FALSE)</f>
        <v>0</v>
      </c>
      <c r="AC182" s="335">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 customHeight="1" x14ac:dyDescent="0.2">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 customHeight="1" x14ac:dyDescent="0.2">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 customHeight="1" x14ac:dyDescent="0.2">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 customHeight="1" x14ac:dyDescent="0.2">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3" t="s">
        <v>157</v>
      </c>
      <c r="Y186" s="334" t="s">
        <v>152</v>
      </c>
      <c r="Z186" s="335">
        <f>VLOOKUP($X186,vstupy!$B$18:$F$31,MATCH($Y186,vstupy!$B$17:$F$17,0),0)</f>
        <v>0</v>
      </c>
      <c r="AA186" s="336" t="s">
        <v>158</v>
      </c>
      <c r="AB186" s="335">
        <f>VLOOKUP($AA186,vstupy!$B$34:$C$36,2,FALSE)</f>
        <v>0</v>
      </c>
      <c r="AC186" s="335">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 customHeight="1" x14ac:dyDescent="0.2">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3" t="s">
        <v>157</v>
      </c>
      <c r="Y187" s="334" t="s">
        <v>152</v>
      </c>
      <c r="Z187" s="335">
        <f>VLOOKUP($X187,vstupy!$B$18:$F$31,MATCH($Y187,vstupy!$B$17:$F$17,0),0)</f>
        <v>0</v>
      </c>
      <c r="AA187" s="336" t="s">
        <v>158</v>
      </c>
      <c r="AB187" s="335">
        <f>VLOOKUP($AA187,vstupy!$B$34:$C$36,2,FALSE)</f>
        <v>0</v>
      </c>
      <c r="AC187" s="335">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 customHeight="1" thickBot="1" x14ac:dyDescent="0.25">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3" t="s">
        <v>157</v>
      </c>
      <c r="Y188" s="334" t="s">
        <v>152</v>
      </c>
      <c r="Z188" s="335">
        <f>VLOOKUP($X188,vstupy!$B$18:$F$31,MATCH($Y188,vstupy!$B$17:$F$17,0),0)</f>
        <v>0</v>
      </c>
      <c r="AA188" s="336" t="s">
        <v>158</v>
      </c>
      <c r="AB188" s="335">
        <f>VLOOKUP($AA188,vstupy!$B$34:$C$36,2,FALSE)</f>
        <v>0</v>
      </c>
      <c r="AC188" s="335">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 customHeight="1" x14ac:dyDescent="0.2">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 customHeight="1" x14ac:dyDescent="0.2">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 customHeight="1" x14ac:dyDescent="0.2">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 customHeight="1" x14ac:dyDescent="0.2">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3" t="s">
        <v>157</v>
      </c>
      <c r="Y192" s="334" t="s">
        <v>152</v>
      </c>
      <c r="Z192" s="335">
        <f>VLOOKUP($X192,vstupy!$B$18:$F$31,MATCH($Y192,vstupy!$B$17:$F$17,0),0)</f>
        <v>0</v>
      </c>
      <c r="AA192" s="336" t="s">
        <v>158</v>
      </c>
      <c r="AB192" s="335">
        <f>VLOOKUP($AA192,vstupy!$B$34:$C$36,2,FALSE)</f>
        <v>0</v>
      </c>
      <c r="AC192" s="335">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 customHeight="1" x14ac:dyDescent="0.2">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3" t="s">
        <v>157</v>
      </c>
      <c r="Y193" s="334" t="s">
        <v>152</v>
      </c>
      <c r="Z193" s="335">
        <f>VLOOKUP($X193,vstupy!$B$18:$F$31,MATCH($Y193,vstupy!$B$17:$F$17,0),0)</f>
        <v>0</v>
      </c>
      <c r="AA193" s="336" t="s">
        <v>158</v>
      </c>
      <c r="AB193" s="335">
        <f>VLOOKUP($AA193,vstupy!$B$34:$C$36,2,FALSE)</f>
        <v>0</v>
      </c>
      <c r="AC193" s="335">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 customHeight="1" x14ac:dyDescent="0.2">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3" t="s">
        <v>157</v>
      </c>
      <c r="Y194" s="334" t="s">
        <v>152</v>
      </c>
      <c r="Z194" s="335">
        <f>VLOOKUP($X194,vstupy!$B$18:$F$31,MATCH($Y194,vstupy!$B$17:$F$17,0),0)</f>
        <v>0</v>
      </c>
      <c r="AA194" s="336" t="s">
        <v>158</v>
      </c>
      <c r="AB194" s="335">
        <f>VLOOKUP($AA194,vstupy!$B$34:$C$36,2,FALSE)</f>
        <v>0</v>
      </c>
      <c r="AC194" s="335">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 customHeight="1" x14ac:dyDescent="0.2">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 customHeight="1" x14ac:dyDescent="0.2">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 customHeight="1" x14ac:dyDescent="0.2">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 customHeight="1" x14ac:dyDescent="0.2">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3" t="s">
        <v>157</v>
      </c>
      <c r="Y198" s="334" t="s">
        <v>152</v>
      </c>
      <c r="Z198" s="335">
        <f>VLOOKUP($X198,vstupy!$B$18:$F$31,MATCH($Y198,vstupy!$B$17:$F$17,0),0)</f>
        <v>0</v>
      </c>
      <c r="AA198" s="336" t="s">
        <v>158</v>
      </c>
      <c r="AB198" s="335">
        <f>VLOOKUP($AA198,vstupy!$B$34:$C$36,2,FALSE)</f>
        <v>0</v>
      </c>
      <c r="AC198" s="335">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 customHeight="1" x14ac:dyDescent="0.2">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3" t="s">
        <v>157</v>
      </c>
      <c r="Y199" s="334" t="s">
        <v>152</v>
      </c>
      <c r="Z199" s="335">
        <f>VLOOKUP($X199,vstupy!$B$18:$F$31,MATCH($Y199,vstupy!$B$17:$F$17,0),0)</f>
        <v>0</v>
      </c>
      <c r="AA199" s="336" t="s">
        <v>158</v>
      </c>
      <c r="AB199" s="335">
        <f>VLOOKUP($AA199,vstupy!$B$34:$C$36,2,FALSE)</f>
        <v>0</v>
      </c>
      <c r="AC199" s="335">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 customHeight="1" x14ac:dyDescent="0.2">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3" t="s">
        <v>157</v>
      </c>
      <c r="Y200" s="334" t="s">
        <v>152</v>
      </c>
      <c r="Z200" s="335">
        <f>VLOOKUP($X200,vstupy!$B$18:$F$31,MATCH($Y200,vstupy!$B$17:$F$17,0),0)</f>
        <v>0</v>
      </c>
      <c r="AA200" s="336" t="s">
        <v>158</v>
      </c>
      <c r="AB200" s="335">
        <f>VLOOKUP($AA200,vstupy!$B$34:$C$36,2,FALSE)</f>
        <v>0</v>
      </c>
      <c r="AC200" s="335">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 customHeight="1" x14ac:dyDescent="0.2">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 customHeight="1" x14ac:dyDescent="0.2">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 customHeight="1" x14ac:dyDescent="0.2">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 customHeight="1" x14ac:dyDescent="0.2">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3" t="s">
        <v>157</v>
      </c>
      <c r="Y204" s="334" t="s">
        <v>152</v>
      </c>
      <c r="Z204" s="335">
        <f>VLOOKUP($X204,vstupy!$B$18:$F$31,MATCH($Y204,vstupy!$B$17:$F$17,0),0)</f>
        <v>0</v>
      </c>
      <c r="AA204" s="336" t="s">
        <v>158</v>
      </c>
      <c r="AB204" s="335">
        <f>VLOOKUP($AA204,vstupy!$B$34:$C$36,2,FALSE)</f>
        <v>0</v>
      </c>
      <c r="AC204" s="335">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 customHeight="1" x14ac:dyDescent="0.2">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3" t="s">
        <v>157</v>
      </c>
      <c r="Y205" s="334" t="s">
        <v>152</v>
      </c>
      <c r="Z205" s="335">
        <f>VLOOKUP($X205,vstupy!$B$18:$F$31,MATCH($Y205,vstupy!$B$17:$F$17,0),0)</f>
        <v>0</v>
      </c>
      <c r="AA205" s="336" t="s">
        <v>158</v>
      </c>
      <c r="AB205" s="335">
        <f>VLOOKUP($AA205,vstupy!$B$34:$C$36,2,FALSE)</f>
        <v>0</v>
      </c>
      <c r="AC205" s="335">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 customHeight="1" x14ac:dyDescent="0.2">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3" t="s">
        <v>157</v>
      </c>
      <c r="Y206" s="334" t="s">
        <v>152</v>
      </c>
      <c r="Z206" s="335">
        <f>VLOOKUP($X206,vstupy!$B$18:$F$31,MATCH($Y206,vstupy!$B$17:$F$17,0),0)</f>
        <v>0</v>
      </c>
      <c r="AA206" s="336" t="s">
        <v>158</v>
      </c>
      <c r="AB206" s="335">
        <f>VLOOKUP($AA206,vstupy!$B$34:$C$36,2,FALSE)</f>
        <v>0</v>
      </c>
      <c r="AC206" s="335">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 customHeight="1" x14ac:dyDescent="0.2">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 customHeight="1" x14ac:dyDescent="0.2">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 customHeight="1" x14ac:dyDescent="0.2">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 customHeight="1" x14ac:dyDescent="0.2">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3" t="s">
        <v>157</v>
      </c>
      <c r="Y210" s="334" t="s">
        <v>152</v>
      </c>
      <c r="Z210" s="335">
        <f>VLOOKUP($X210,vstupy!$B$18:$F$31,MATCH($Y210,vstupy!$B$17:$F$17,0),0)</f>
        <v>0</v>
      </c>
      <c r="AA210" s="336" t="s">
        <v>158</v>
      </c>
      <c r="AB210" s="335">
        <f>VLOOKUP($AA210,vstupy!$B$34:$C$36,2,FALSE)</f>
        <v>0</v>
      </c>
      <c r="AC210" s="335">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 customHeight="1" x14ac:dyDescent="0.2">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3" t="s">
        <v>157</v>
      </c>
      <c r="Y211" s="334" t="s">
        <v>152</v>
      </c>
      <c r="Z211" s="335">
        <f>VLOOKUP($X211,vstupy!$B$18:$F$31,MATCH($Y211,vstupy!$B$17:$F$17,0),0)</f>
        <v>0</v>
      </c>
      <c r="AA211" s="336" t="s">
        <v>158</v>
      </c>
      <c r="AB211" s="335">
        <f>VLOOKUP($AA211,vstupy!$B$34:$C$36,2,FALSE)</f>
        <v>0</v>
      </c>
      <c r="AC211" s="335">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 customHeight="1" x14ac:dyDescent="0.2">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3" t="s">
        <v>157</v>
      </c>
      <c r="Y212" s="334" t="s">
        <v>152</v>
      </c>
      <c r="Z212" s="335">
        <f>VLOOKUP($X212,vstupy!$B$18:$F$31,MATCH($Y212,vstupy!$B$17:$F$17,0),0)</f>
        <v>0</v>
      </c>
      <c r="AA212" s="336" t="s">
        <v>158</v>
      </c>
      <c r="AB212" s="335">
        <f>VLOOKUP($AA212,vstupy!$B$34:$C$36,2,FALSE)</f>
        <v>0</v>
      </c>
      <c r="AC212" s="335">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 customHeight="1" x14ac:dyDescent="0.2">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 customHeight="1" x14ac:dyDescent="0.2">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 customHeight="1" x14ac:dyDescent="0.2">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 customHeight="1" x14ac:dyDescent="0.2">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3" t="s">
        <v>157</v>
      </c>
      <c r="Y216" s="334" t="s">
        <v>152</v>
      </c>
      <c r="Z216" s="335">
        <f>VLOOKUP($X216,vstupy!$B$18:$F$31,MATCH($Y216,vstupy!$B$17:$F$17,0),0)</f>
        <v>0</v>
      </c>
      <c r="AA216" s="336" t="s">
        <v>158</v>
      </c>
      <c r="AB216" s="335">
        <f>VLOOKUP($AA216,vstupy!$B$34:$C$36,2,FALSE)</f>
        <v>0</v>
      </c>
      <c r="AC216" s="335">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 customHeight="1" x14ac:dyDescent="0.2">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3" t="s">
        <v>157</v>
      </c>
      <c r="Y217" s="334" t="s">
        <v>152</v>
      </c>
      <c r="Z217" s="335">
        <f>VLOOKUP($X217,vstupy!$B$18:$F$31,MATCH($Y217,vstupy!$B$17:$F$17,0),0)</f>
        <v>0</v>
      </c>
      <c r="AA217" s="336" t="s">
        <v>158</v>
      </c>
      <c r="AB217" s="335">
        <f>VLOOKUP($AA217,vstupy!$B$34:$C$36,2,FALSE)</f>
        <v>0</v>
      </c>
      <c r="AC217" s="335">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 customHeight="1" thickBot="1" x14ac:dyDescent="0.25">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3" t="s">
        <v>157</v>
      </c>
      <c r="Y218" s="334" t="s">
        <v>152</v>
      </c>
      <c r="Z218" s="335">
        <f>VLOOKUP($X218,vstupy!$B$18:$F$31,MATCH($Y218,vstupy!$B$17:$F$17,0),0)</f>
        <v>0</v>
      </c>
      <c r="AA218" s="336" t="s">
        <v>158</v>
      </c>
      <c r="AB218" s="335">
        <f>VLOOKUP($AA218,vstupy!$B$34:$C$36,2,FALSE)</f>
        <v>0</v>
      </c>
      <c r="AC218" s="335">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 customHeight="1" x14ac:dyDescent="0.2">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 customHeight="1" x14ac:dyDescent="0.2">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 customHeight="1" x14ac:dyDescent="0.2">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 customHeight="1" x14ac:dyDescent="0.2">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3" t="s">
        <v>157</v>
      </c>
      <c r="Y222" s="334" t="s">
        <v>152</v>
      </c>
      <c r="Z222" s="335">
        <f>VLOOKUP($X222,vstupy!$B$18:$F$31,MATCH($Y222,vstupy!$B$17:$F$17,0),0)</f>
        <v>0</v>
      </c>
      <c r="AA222" s="336" t="s">
        <v>158</v>
      </c>
      <c r="AB222" s="335">
        <f>VLOOKUP($AA222,vstupy!$B$34:$C$36,2,FALSE)</f>
        <v>0</v>
      </c>
      <c r="AC222" s="335">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 customHeight="1" x14ac:dyDescent="0.2">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3" t="s">
        <v>157</v>
      </c>
      <c r="Y223" s="334" t="s">
        <v>152</v>
      </c>
      <c r="Z223" s="335">
        <f>VLOOKUP($X223,vstupy!$B$18:$F$31,MATCH($Y223,vstupy!$B$17:$F$17,0),0)</f>
        <v>0</v>
      </c>
      <c r="AA223" s="336" t="s">
        <v>158</v>
      </c>
      <c r="AB223" s="335">
        <f>VLOOKUP($AA223,vstupy!$B$34:$C$36,2,FALSE)</f>
        <v>0</v>
      </c>
      <c r="AC223" s="335">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 customHeight="1" x14ac:dyDescent="0.2">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3" t="s">
        <v>157</v>
      </c>
      <c r="Y224" s="334" t="s">
        <v>152</v>
      </c>
      <c r="Z224" s="335">
        <f>VLOOKUP($X224,vstupy!$B$18:$F$31,MATCH($Y224,vstupy!$B$17:$F$17,0),0)</f>
        <v>0</v>
      </c>
      <c r="AA224" s="336" t="s">
        <v>158</v>
      </c>
      <c r="AB224" s="335">
        <f>VLOOKUP($AA224,vstupy!$B$34:$C$36,2,FALSE)</f>
        <v>0</v>
      </c>
      <c r="AC224" s="335">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 customHeight="1" x14ac:dyDescent="0.2">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 customHeight="1" x14ac:dyDescent="0.2">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 customHeight="1" x14ac:dyDescent="0.2">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 customHeight="1" x14ac:dyDescent="0.2">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3" t="s">
        <v>157</v>
      </c>
      <c r="Y228" s="334" t="s">
        <v>152</v>
      </c>
      <c r="Z228" s="335">
        <f>VLOOKUP($X228,vstupy!$B$18:$F$31,MATCH($Y228,vstupy!$B$17:$F$17,0),0)</f>
        <v>0</v>
      </c>
      <c r="AA228" s="336" t="s">
        <v>158</v>
      </c>
      <c r="AB228" s="335">
        <f>VLOOKUP($AA228,vstupy!$B$34:$C$36,2,FALSE)</f>
        <v>0</v>
      </c>
      <c r="AC228" s="335">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 customHeight="1" x14ac:dyDescent="0.2">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3" t="s">
        <v>157</v>
      </c>
      <c r="Y229" s="334" t="s">
        <v>152</v>
      </c>
      <c r="Z229" s="335">
        <f>VLOOKUP($X229,vstupy!$B$18:$F$31,MATCH($Y229,vstupy!$B$17:$F$17,0),0)</f>
        <v>0</v>
      </c>
      <c r="AA229" s="336" t="s">
        <v>158</v>
      </c>
      <c r="AB229" s="335">
        <f>VLOOKUP($AA229,vstupy!$B$34:$C$36,2,FALSE)</f>
        <v>0</v>
      </c>
      <c r="AC229" s="335">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 customHeight="1" x14ac:dyDescent="0.2">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3" t="s">
        <v>157</v>
      </c>
      <c r="Y230" s="334" t="s">
        <v>152</v>
      </c>
      <c r="Z230" s="335">
        <f>VLOOKUP($X230,vstupy!$B$18:$F$31,MATCH($Y230,vstupy!$B$17:$F$17,0),0)</f>
        <v>0</v>
      </c>
      <c r="AA230" s="336" t="s">
        <v>158</v>
      </c>
      <c r="AB230" s="335">
        <f>VLOOKUP($AA230,vstupy!$B$34:$C$36,2,FALSE)</f>
        <v>0</v>
      </c>
      <c r="AC230" s="335">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 customHeight="1" x14ac:dyDescent="0.2">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 customHeight="1" x14ac:dyDescent="0.2">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 customHeight="1" x14ac:dyDescent="0.2">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 customHeight="1" x14ac:dyDescent="0.2">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3" t="s">
        <v>157</v>
      </c>
      <c r="Y234" s="334" t="s">
        <v>152</v>
      </c>
      <c r="Z234" s="335">
        <f>VLOOKUP($X234,vstupy!$B$18:$F$31,MATCH($Y234,vstupy!$B$17:$F$17,0),0)</f>
        <v>0</v>
      </c>
      <c r="AA234" s="336" t="s">
        <v>158</v>
      </c>
      <c r="AB234" s="335">
        <f>VLOOKUP($AA234,vstupy!$B$34:$C$36,2,FALSE)</f>
        <v>0</v>
      </c>
      <c r="AC234" s="335">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 customHeight="1" x14ac:dyDescent="0.2">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3" t="s">
        <v>157</v>
      </c>
      <c r="Y235" s="334" t="s">
        <v>152</v>
      </c>
      <c r="Z235" s="335">
        <f>VLOOKUP($X235,vstupy!$B$18:$F$31,MATCH($Y235,vstupy!$B$17:$F$17,0),0)</f>
        <v>0</v>
      </c>
      <c r="AA235" s="336" t="s">
        <v>158</v>
      </c>
      <c r="AB235" s="335">
        <f>VLOOKUP($AA235,vstupy!$B$34:$C$36,2,FALSE)</f>
        <v>0</v>
      </c>
      <c r="AC235" s="335">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 customHeight="1" x14ac:dyDescent="0.2">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3" t="s">
        <v>157</v>
      </c>
      <c r="Y236" s="334" t="s">
        <v>152</v>
      </c>
      <c r="Z236" s="335">
        <f>VLOOKUP($X236,vstupy!$B$18:$F$31,MATCH($Y236,vstupy!$B$17:$F$17,0),0)</f>
        <v>0</v>
      </c>
      <c r="AA236" s="336" t="s">
        <v>158</v>
      </c>
      <c r="AB236" s="335">
        <f>VLOOKUP($AA236,vstupy!$B$34:$C$36,2,FALSE)</f>
        <v>0</v>
      </c>
      <c r="AC236" s="335">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 customHeight="1" x14ac:dyDescent="0.2">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 customHeight="1" x14ac:dyDescent="0.2">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 customHeight="1" x14ac:dyDescent="0.2">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 customHeight="1" x14ac:dyDescent="0.2">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3" t="s">
        <v>157</v>
      </c>
      <c r="Y240" s="334" t="s">
        <v>152</v>
      </c>
      <c r="Z240" s="335">
        <f>VLOOKUP($X240,vstupy!$B$18:$F$31,MATCH($Y240,vstupy!$B$17:$F$17,0),0)</f>
        <v>0</v>
      </c>
      <c r="AA240" s="336" t="s">
        <v>158</v>
      </c>
      <c r="AB240" s="335">
        <f>VLOOKUP($AA240,vstupy!$B$34:$C$36,2,FALSE)</f>
        <v>0</v>
      </c>
      <c r="AC240" s="335">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 customHeight="1" x14ac:dyDescent="0.2">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3" t="s">
        <v>157</v>
      </c>
      <c r="Y241" s="334" t="s">
        <v>152</v>
      </c>
      <c r="Z241" s="335">
        <f>VLOOKUP($X241,vstupy!$B$18:$F$31,MATCH($Y241,vstupy!$B$17:$F$17,0),0)</f>
        <v>0</v>
      </c>
      <c r="AA241" s="336" t="s">
        <v>158</v>
      </c>
      <c r="AB241" s="335">
        <f>VLOOKUP($AA241,vstupy!$B$34:$C$36,2,FALSE)</f>
        <v>0</v>
      </c>
      <c r="AC241" s="335">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 customHeight="1" x14ac:dyDescent="0.2">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3" t="s">
        <v>157</v>
      </c>
      <c r="Y242" s="334" t="s">
        <v>152</v>
      </c>
      <c r="Z242" s="335">
        <f>VLOOKUP($X242,vstupy!$B$18:$F$31,MATCH($Y242,vstupy!$B$17:$F$17,0),0)</f>
        <v>0</v>
      </c>
      <c r="AA242" s="336" t="s">
        <v>158</v>
      </c>
      <c r="AB242" s="335">
        <f>VLOOKUP($AA242,vstupy!$B$34:$C$36,2,FALSE)</f>
        <v>0</v>
      </c>
      <c r="AC242" s="335">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 customHeight="1" x14ac:dyDescent="0.2">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 customHeight="1" x14ac:dyDescent="0.2">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 customHeight="1" x14ac:dyDescent="0.2">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 customHeight="1" x14ac:dyDescent="0.2">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3" t="s">
        <v>157</v>
      </c>
      <c r="Y246" s="334" t="s">
        <v>152</v>
      </c>
      <c r="Z246" s="335">
        <f>VLOOKUP($X246,vstupy!$B$18:$F$31,MATCH($Y246,vstupy!$B$17:$F$17,0),0)</f>
        <v>0</v>
      </c>
      <c r="AA246" s="336" t="s">
        <v>158</v>
      </c>
      <c r="AB246" s="335">
        <f>VLOOKUP($AA246,vstupy!$B$34:$C$36,2,FALSE)</f>
        <v>0</v>
      </c>
      <c r="AC246" s="335">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 customHeight="1" x14ac:dyDescent="0.2">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3" t="s">
        <v>157</v>
      </c>
      <c r="Y247" s="334" t="s">
        <v>152</v>
      </c>
      <c r="Z247" s="335">
        <f>VLOOKUP($X247,vstupy!$B$18:$F$31,MATCH($Y247,vstupy!$B$17:$F$17,0),0)</f>
        <v>0</v>
      </c>
      <c r="AA247" s="336" t="s">
        <v>158</v>
      </c>
      <c r="AB247" s="335">
        <f>VLOOKUP($AA247,vstupy!$B$34:$C$36,2,FALSE)</f>
        <v>0</v>
      </c>
      <c r="AC247" s="335">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 customHeight="1" thickBot="1" x14ac:dyDescent="0.25">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3" t="s">
        <v>157</v>
      </c>
      <c r="Y248" s="334" t="s">
        <v>152</v>
      </c>
      <c r="Z248" s="335">
        <f>VLOOKUP($X248,vstupy!$B$18:$F$31,MATCH($Y248,vstupy!$B$17:$F$17,0),0)</f>
        <v>0</v>
      </c>
      <c r="AA248" s="336" t="s">
        <v>158</v>
      </c>
      <c r="AB248" s="335">
        <f>VLOOKUP($AA248,vstupy!$B$34:$C$36,2,FALSE)</f>
        <v>0</v>
      </c>
      <c r="AC248" s="335">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109555.31250000001</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24.345625000000002</v>
      </c>
      <c r="BI249" s="300">
        <f t="shared" si="5146"/>
        <v>109555.31250000001</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24.345625000000002</v>
      </c>
      <c r="CD249" s="305">
        <f t="shared" si="5147"/>
        <v>109555.31250000001</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24.345625000000002</v>
      </c>
      <c r="DM249" s="295">
        <f>SUM(DM9:DM248)</f>
        <v>109555.31250000001</v>
      </c>
      <c r="DN249" s="295">
        <f>SUM(DN9:DN248)</f>
        <v>0</v>
      </c>
      <c r="DO249" s="295">
        <f>SUM(DO9:DO248)</f>
        <v>109555.31250000001</v>
      </c>
      <c r="DP249" s="295">
        <f>SUM(DP9:DP248)</f>
        <v>109555.31250000001</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0</v>
      </c>
      <c r="BG250" s="160">
        <f>BA249+BC249++BE249+BG249+BI249</f>
        <v>109555.31250000001</v>
      </c>
      <c r="BR250" s="160">
        <f>BL249+BN249+BP249+BR249+BT249</f>
        <v>0</v>
      </c>
      <c r="CB250" s="160">
        <f>BV249+BX249++BZ249+CB249+CD249</f>
        <v>109555.31250000001</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109555.31250000001</v>
      </c>
      <c r="AQ251" s="160">
        <f>AQ249+BA249</f>
        <v>0</v>
      </c>
      <c r="AS251" s="160">
        <f>AS249+BC249</f>
        <v>0</v>
      </c>
      <c r="AU251" s="160">
        <f>AU249+BE249</f>
        <v>0</v>
      </c>
      <c r="AW251" s="160">
        <f>AW249+BG249</f>
        <v>0</v>
      </c>
      <c r="AY251" s="160">
        <f>AY249+BI249</f>
        <v>109555.31250000001</v>
      </c>
      <c r="BR251" s="160"/>
      <c r="CI251" s="160"/>
      <c r="CP251" s="141" t="s">
        <v>127</v>
      </c>
      <c r="CQ251" s="160">
        <f>CP249+CR249+CT249+CV249</f>
        <v>0</v>
      </c>
      <c r="CT251" s="160"/>
      <c r="DF251" s="160"/>
      <c r="DU251" s="160"/>
      <c r="EA251" s="160"/>
      <c r="ED251" s="141"/>
    </row>
    <row r="252" spans="2:134" x14ac:dyDescent="0.2">
      <c r="AO252" s="160">
        <f>AQ249+AS249+AU249+AW249+AY249+BA249+BC249+BE249+BG249+BI249</f>
        <v>109555.31250000001</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109555.31250000001</v>
      </c>
      <c r="BF253" s="141" t="s">
        <v>131</v>
      </c>
      <c r="CA253" s="141" t="s">
        <v>131</v>
      </c>
      <c r="ED253" s="141"/>
    </row>
    <row r="254" spans="2:134" ht="41.25" customHeight="1" x14ac:dyDescent="0.2">
      <c r="AO254" s="160">
        <f>AO252-AO253</f>
        <v>0</v>
      </c>
      <c r="BC254" s="141" t="s">
        <v>132</v>
      </c>
      <c r="BE254" s="141" t="s">
        <v>132</v>
      </c>
      <c r="BG254" s="160">
        <f>AW250+BG250</f>
        <v>109555.31250000001</v>
      </c>
      <c r="BU254" s="160"/>
      <c r="BX254" s="141" t="s">
        <v>132</v>
      </c>
      <c r="BZ254" s="141" t="s">
        <v>132</v>
      </c>
      <c r="CB254" s="160">
        <f>BR250+CB250</f>
        <v>109555.31250000001</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109555.31250000001</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-109555.31250000001</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abSelected="1" topLeftCell="A19" zoomScale="85" zoomScaleNormal="85" workbookViewId="0">
      <selection activeCell="H20" sqref="H20"/>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0</v>
      </c>
      <c r="D10" s="252">
        <f>'Krok 1- Kalkulačka '!BI249</f>
        <v>109555.31250000001</v>
      </c>
      <c r="F10" s="78"/>
    </row>
    <row r="11" spans="1:13" ht="15" customHeight="1" thickBot="1" x14ac:dyDescent="0.25">
      <c r="B11" s="243" t="s">
        <v>283</v>
      </c>
      <c r="C11" s="253">
        <f>SUM(C6:C10)</f>
        <v>0</v>
      </c>
      <c r="D11" s="254">
        <f>SUM(D6:D10)</f>
        <v>109555.31250000001</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109555.31250000001</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4" t="s">
        <v>75</v>
      </c>
      <c r="B22" s="574"/>
      <c r="C22" s="574"/>
      <c r="D22" s="574"/>
      <c r="E22" s="574"/>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2">
      <c r="A24" s="569"/>
      <c r="B24" s="569"/>
      <c r="C24" s="572"/>
      <c r="D24" s="572"/>
      <c r="E24" s="569"/>
      <c r="F24" s="569"/>
      <c r="G24" s="569"/>
      <c r="H24" s="569"/>
      <c r="I24" s="569"/>
      <c r="J24" s="569"/>
      <c r="K24" s="569"/>
      <c r="L24" s="568"/>
      <c r="M24" s="568"/>
    </row>
    <row r="25" spans="1:15" x14ac:dyDescent="0.2">
      <c r="A25" s="569"/>
      <c r="B25" s="569"/>
      <c r="C25" s="572"/>
      <c r="D25" s="572"/>
      <c r="E25" s="569"/>
      <c r="F25" s="569"/>
      <c r="G25" s="569"/>
      <c r="H25" s="569"/>
      <c r="I25" s="569"/>
      <c r="J25" s="569"/>
      <c r="K25" s="569"/>
      <c r="L25" s="568"/>
      <c r="M25" s="568"/>
      <c r="O25" s="225"/>
    </row>
    <row r="26" spans="1:15" x14ac:dyDescent="0.2">
      <c r="A26" s="569"/>
      <c r="B26" s="569"/>
      <c r="C26" s="572"/>
      <c r="D26" s="572"/>
      <c r="E26" s="569"/>
      <c r="F26" s="569"/>
      <c r="G26" s="569"/>
      <c r="H26" s="569"/>
      <c r="I26" s="569"/>
      <c r="J26" s="569"/>
      <c r="K26" s="569"/>
      <c r="L26" s="568"/>
      <c r="M26" s="568"/>
    </row>
    <row r="27" spans="1:15" x14ac:dyDescent="0.2">
      <c r="A27" s="569"/>
      <c r="B27" s="569"/>
      <c r="C27" s="572"/>
      <c r="D27" s="572"/>
      <c r="E27" s="569"/>
      <c r="F27" s="569"/>
      <c r="G27" s="569"/>
      <c r="H27" s="569"/>
      <c r="I27" s="569"/>
      <c r="J27" s="569"/>
      <c r="K27" s="569"/>
      <c r="L27" s="568"/>
      <c r="M27" s="568"/>
    </row>
    <row r="28" spans="1:15" x14ac:dyDescent="0.2">
      <c r="A28" s="569"/>
      <c r="B28" s="569"/>
      <c r="C28" s="573"/>
      <c r="D28" s="573"/>
      <c r="E28" s="569"/>
      <c r="F28" s="569"/>
      <c r="G28" s="569"/>
      <c r="H28" s="569"/>
      <c r="I28" s="569"/>
      <c r="J28" s="569"/>
      <c r="K28" s="569"/>
      <c r="L28" s="568"/>
      <c r="M28" s="568"/>
      <c r="O28" s="225"/>
    </row>
    <row r="29" spans="1:15" ht="16.5" customHeight="1" x14ac:dyDescent="0.2">
      <c r="A29" s="176">
        <f>'Krok 1- Kalkulačka '!B9</f>
        <v>1</v>
      </c>
      <c r="B29" s="176" t="str">
        <f>'Krok 1- Kalkulačka '!C9</f>
        <v>Transformácia registratúrneho záznamu</v>
      </c>
      <c r="C29" s="176" t="str">
        <f>'Krok 1- Kalkulačka '!D9</f>
        <v>395/2002</v>
      </c>
      <c r="D29" s="176" t="str">
        <f>'Krok 1- Kalkulačka '!E9</f>
        <v>§ 16b</v>
      </c>
      <c r="E29" s="176" t="str">
        <f>'Krok 1- Kalkulačka '!F9</f>
        <v>vyberte</v>
      </c>
      <c r="F29" s="179">
        <f>IF('Krok 1- Kalkulačka '!G9&gt;0,'Krok 1- Kalkulačka '!G9,"-")</f>
        <v>45839</v>
      </c>
      <c r="G29" s="176" t="str">
        <f>'Krok 1- Kalkulačka '!K9</f>
        <v>pôvodcovia registratúry</v>
      </c>
      <c r="H29" s="177">
        <f>'Krok 1- Kalkulačka '!L9</f>
        <v>4500</v>
      </c>
      <c r="I29" s="288">
        <f>'Krok 1- Kalkulačka '!DL9</f>
        <v>24.345625000000002</v>
      </c>
      <c r="J29" s="178">
        <f>'Krok 1- Kalkulačka '!DM9</f>
        <v>109555.31250000001</v>
      </c>
      <c r="K29" s="176" t="str">
        <f>'Krok 1- Kalkulačka '!N9</f>
        <v>Out (znižuje náklady)</v>
      </c>
      <c r="L29" s="228">
        <f>'Krok 1- Kalkulačka '!DP9</f>
        <v>109555.31250000001</v>
      </c>
      <c r="M29" s="178">
        <f>'Krok 1- Kalkulačka '!ED9</f>
        <v>0</v>
      </c>
    </row>
    <row r="30" spans="1:15" x14ac:dyDescent="0.2">
      <c r="A30" s="176">
        <f>'Krok 1- Kalkulačka '!B12</f>
        <v>2</v>
      </c>
      <c r="B30" s="176">
        <f>'Krok 1- Kalkulačka '!C12</f>
        <v>0</v>
      </c>
      <c r="C30" s="176">
        <f>'Krok 1- Kalkulačka '!D12</f>
        <v>0</v>
      </c>
      <c r="D30" s="176">
        <f>'Krok 1- Kalkulačka '!E12</f>
        <v>0</v>
      </c>
      <c r="E30" s="176" t="str">
        <f>'Krok 1- Kalkulačka '!F12</f>
        <v>vyberte</v>
      </c>
      <c r="F30" s="179" t="str">
        <f>IF('Krok 1- Kalkulačka '!G12&gt;0,'Krok 1- Kalkulačka '!G12,"-")</f>
        <v>-</v>
      </c>
      <c r="G30" s="176">
        <f>'Krok 1- Kalkulačka '!K12</f>
        <v>0</v>
      </c>
      <c r="H30" s="177">
        <f>'Krok 1- Kalkulačka '!L12</f>
        <v>0</v>
      </c>
      <c r="I30" s="178">
        <f>'Krok 1- Kalkulačka '!DL12</f>
        <v>0</v>
      </c>
      <c r="J30" s="178">
        <f>'Krok 1- Kalkulačka '!DM12</f>
        <v>0</v>
      </c>
      <c r="K30" s="176" t="str">
        <f>'Krok 1- Kalkulačka '!N12</f>
        <v>vyberte</v>
      </c>
      <c r="L30" s="228">
        <f>'Krok 1- Kalkulačka '!DP12</f>
        <v>0</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7" t="s">
        <v>93</v>
      </c>
      <c r="D5" s="578"/>
      <c r="E5" s="578"/>
      <c r="F5" s="578"/>
      <c r="G5" s="578"/>
      <c r="H5" s="578"/>
      <c r="I5" s="578"/>
      <c r="J5" s="578"/>
      <c r="K5" s="578"/>
      <c r="L5" s="578"/>
      <c r="M5" s="578"/>
      <c r="N5" s="578"/>
      <c r="O5" s="578"/>
      <c r="P5" s="578"/>
      <c r="Q5" s="579"/>
    </row>
    <row r="6" spans="1:17" ht="31.5" customHeight="1" x14ac:dyDescent="0.2">
      <c r="A6" s="120"/>
      <c r="B6" s="90" t="s">
        <v>77</v>
      </c>
      <c r="C6" s="580" t="s">
        <v>121</v>
      </c>
      <c r="D6" s="580"/>
      <c r="E6" s="580"/>
      <c r="F6" s="580"/>
      <c r="G6" s="580"/>
      <c r="H6" s="580"/>
      <c r="I6" s="580"/>
      <c r="J6" s="580"/>
      <c r="K6" s="580"/>
      <c r="L6" s="580"/>
      <c r="M6" s="580"/>
      <c r="N6" s="580"/>
      <c r="O6" s="580"/>
      <c r="P6" s="580"/>
      <c r="Q6" s="580"/>
    </row>
    <row r="7" spans="1:17" ht="17.25" customHeight="1" x14ac:dyDescent="0.2">
      <c r="A7" s="120"/>
      <c r="B7" s="115" t="s">
        <v>78</v>
      </c>
      <c r="C7" s="581" t="s">
        <v>65</v>
      </c>
      <c r="D7" s="581"/>
      <c r="E7" s="581"/>
      <c r="F7" s="581"/>
      <c r="G7" s="581"/>
      <c r="H7" s="581"/>
      <c r="I7" s="581"/>
      <c r="J7" s="581"/>
      <c r="K7" s="581"/>
      <c r="L7" s="581"/>
      <c r="M7" s="581"/>
      <c r="N7" s="581"/>
      <c r="O7" s="581"/>
      <c r="P7" s="581"/>
      <c r="Q7" s="581"/>
    </row>
    <row r="8" spans="1:17" ht="195" customHeight="1" x14ac:dyDescent="0.2">
      <c r="A8" s="120"/>
      <c r="B8" s="232" t="s">
        <v>220</v>
      </c>
      <c r="C8" s="582" t="s">
        <v>227</v>
      </c>
      <c r="D8" s="582"/>
      <c r="E8" s="582"/>
      <c r="F8" s="582"/>
      <c r="G8" s="582"/>
      <c r="H8" s="582"/>
      <c r="I8" s="582"/>
      <c r="J8" s="582"/>
      <c r="K8" s="582"/>
      <c r="L8" s="582"/>
      <c r="M8" s="582"/>
      <c r="N8" s="582"/>
      <c r="O8" s="582"/>
      <c r="P8" s="582"/>
      <c r="Q8" s="582"/>
    </row>
    <row r="9" spans="1:17" ht="21.75" customHeight="1" x14ac:dyDescent="0.2">
      <c r="A9" s="120"/>
      <c r="B9" s="115" t="s">
        <v>114</v>
      </c>
      <c r="C9" s="581" t="s">
        <v>115</v>
      </c>
      <c r="D9" s="581"/>
      <c r="E9" s="581"/>
      <c r="F9" s="581"/>
      <c r="G9" s="581"/>
      <c r="H9" s="581"/>
      <c r="I9" s="581"/>
      <c r="J9" s="581"/>
      <c r="K9" s="581"/>
      <c r="L9" s="581"/>
      <c r="M9" s="581"/>
      <c r="N9" s="581"/>
      <c r="O9" s="581"/>
      <c r="P9" s="581"/>
      <c r="Q9" s="581"/>
    </row>
    <row r="10" spans="1:17" ht="21.75" customHeight="1" x14ac:dyDescent="0.2">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
      <c r="A12" s="120"/>
      <c r="B12" s="114" t="s">
        <v>90</v>
      </c>
      <c r="C12" s="576" t="s">
        <v>290</v>
      </c>
      <c r="D12" s="576"/>
      <c r="E12" s="576"/>
      <c r="F12" s="576"/>
      <c r="G12" s="576"/>
      <c r="H12" s="576"/>
      <c r="I12" s="576"/>
      <c r="J12" s="576"/>
      <c r="K12" s="576"/>
      <c r="L12" s="576"/>
      <c r="M12" s="576"/>
      <c r="N12" s="576"/>
      <c r="O12" s="576"/>
      <c r="P12" s="576"/>
      <c r="Q12" s="576"/>
    </row>
    <row r="13" spans="1:17" ht="55.15" customHeight="1" x14ac:dyDescent="0.2">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
      <c r="A19" s="120"/>
      <c r="B19" s="113" t="s">
        <v>259</v>
      </c>
      <c r="C19" s="591" t="s">
        <v>286</v>
      </c>
      <c r="D19" s="592"/>
      <c r="E19" s="592"/>
      <c r="F19" s="592"/>
      <c r="G19" s="592"/>
      <c r="H19" s="592"/>
      <c r="I19" s="592"/>
      <c r="J19" s="592"/>
      <c r="K19" s="592"/>
      <c r="L19" s="592"/>
      <c r="M19" s="592"/>
      <c r="N19" s="592"/>
      <c r="O19" s="592"/>
      <c r="P19" s="592"/>
      <c r="Q19" s="59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4" t="s">
        <v>16</v>
      </c>
      <c r="D23" s="594"/>
      <c r="E23" s="595" t="s">
        <v>12</v>
      </c>
      <c r="F23" s="595"/>
      <c r="G23" s="594" t="s">
        <v>16</v>
      </c>
      <c r="H23" s="594"/>
      <c r="I23" s="594"/>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96">
        <v>2</v>
      </c>
      <c r="D25" s="596"/>
      <c r="E25" s="597" t="s">
        <v>6</v>
      </c>
      <c r="F25" s="597"/>
      <c r="G25" s="598">
        <v>0.33</v>
      </c>
      <c r="H25" s="598"/>
      <c r="I25" s="598"/>
      <c r="J25"/>
      <c r="K25"/>
      <c r="L25"/>
      <c r="M25"/>
      <c r="N25"/>
      <c r="O25"/>
      <c r="P25"/>
      <c r="Q25"/>
    </row>
    <row r="26" spans="1:17" x14ac:dyDescent="0.2">
      <c r="A26"/>
      <c r="B26" s="116" t="s">
        <v>19</v>
      </c>
      <c r="C26" s="596">
        <v>3</v>
      </c>
      <c r="D26" s="596"/>
      <c r="E26" s="597" t="s">
        <v>8</v>
      </c>
      <c r="F26" s="597"/>
      <c r="G26" s="598">
        <v>0.25</v>
      </c>
      <c r="H26" s="598"/>
      <c r="I26" s="598"/>
      <c r="J26"/>
      <c r="K26"/>
      <c r="L26"/>
      <c r="M26"/>
      <c r="N26"/>
      <c r="O26"/>
      <c r="P26"/>
      <c r="Q26"/>
    </row>
    <row r="27" spans="1:17" x14ac:dyDescent="0.2">
      <c r="A27"/>
      <c r="B27" s="116" t="s">
        <v>20</v>
      </c>
      <c r="C27" s="596">
        <v>4</v>
      </c>
      <c r="D27" s="596"/>
      <c r="E27" s="597" t="s">
        <v>11</v>
      </c>
      <c r="F27" s="597"/>
      <c r="G27" s="598">
        <v>0.2</v>
      </c>
      <c r="H27" s="598"/>
      <c r="I27" s="598"/>
      <c r="J27"/>
      <c r="K27"/>
      <c r="L27"/>
      <c r="M27"/>
      <c r="N27"/>
      <c r="O27"/>
      <c r="P27"/>
      <c r="Q27"/>
    </row>
    <row r="28" spans="1:17" x14ac:dyDescent="0.2">
      <c r="A28"/>
      <c r="B28" s="116" t="s">
        <v>21</v>
      </c>
      <c r="C28" s="596">
        <v>12</v>
      </c>
      <c r="D28" s="596"/>
      <c r="E28" s="597" t="s">
        <v>251</v>
      </c>
      <c r="F28" s="597"/>
      <c r="G28" s="598">
        <v>0.25</v>
      </c>
      <c r="H28" s="598"/>
      <c r="I28" s="598"/>
      <c r="J28"/>
      <c r="K28"/>
      <c r="L28"/>
      <c r="M28"/>
      <c r="N28"/>
      <c r="O28"/>
      <c r="P28"/>
      <c r="Q28"/>
    </row>
    <row r="29" spans="1:17" x14ac:dyDescent="0.2">
      <c r="A29"/>
      <c r="B29" s="275" t="s">
        <v>228</v>
      </c>
      <c r="C29" s="596">
        <v>52</v>
      </c>
      <c r="D29" s="596"/>
      <c r="E29" s="597" t="s">
        <v>186</v>
      </c>
      <c r="F29" s="597"/>
      <c r="G29" s="598">
        <v>1</v>
      </c>
      <c r="H29" s="598"/>
      <c r="I29" s="59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2">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2">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2">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2">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3" t="s">
        <v>60</v>
      </c>
      <c r="C39" s="623"/>
      <c r="D39" s="623"/>
      <c r="E39" s="623"/>
      <c r="F39" s="623"/>
      <c r="G39" s="623"/>
      <c r="H39" s="623"/>
      <c r="I39" s="623"/>
      <c r="J39" s="623"/>
      <c r="K39" s="623"/>
      <c r="L39" s="623"/>
    </row>
    <row r="40" spans="2:12" x14ac:dyDescent="0.2">
      <c r="B40" s="622" t="s">
        <v>212</v>
      </c>
      <c r="C40" s="622"/>
      <c r="D40" s="622"/>
      <c r="E40" s="622"/>
      <c r="F40" s="622"/>
      <c r="G40" s="622"/>
      <c r="H40" s="622"/>
      <c r="I40" s="622"/>
      <c r="J40" s="622"/>
      <c r="K40" s="622"/>
      <c r="L40" s="622"/>
    </row>
    <row r="41" spans="2:12" x14ac:dyDescent="0.2">
      <c r="B41" s="622" t="s">
        <v>208</v>
      </c>
      <c r="C41" s="622"/>
      <c r="D41" s="622"/>
      <c r="E41" s="622"/>
      <c r="F41" s="622"/>
      <c r="G41" s="622"/>
      <c r="H41" s="622"/>
      <c r="I41" s="622"/>
      <c r="J41" s="622"/>
      <c r="K41" s="622"/>
      <c r="L41" s="622"/>
    </row>
    <row r="42" spans="2:12" x14ac:dyDescent="0.2">
      <c r="B42" s="622" t="s">
        <v>209</v>
      </c>
      <c r="C42" s="622"/>
      <c r="D42" s="622"/>
      <c r="E42" s="622"/>
      <c r="F42" s="622"/>
      <c r="G42" s="622"/>
      <c r="H42" s="622"/>
      <c r="I42" s="622"/>
      <c r="J42" s="622"/>
      <c r="K42" s="622"/>
      <c r="L42" s="622"/>
    </row>
    <row r="43" spans="2:12" x14ac:dyDescent="0.2">
      <c r="B43" s="622" t="s">
        <v>210</v>
      </c>
      <c r="C43" s="622"/>
      <c r="D43" s="622"/>
      <c r="E43" s="622"/>
      <c r="F43" s="622"/>
      <c r="G43" s="622"/>
      <c r="H43" s="622"/>
      <c r="I43" s="622"/>
      <c r="J43" s="622"/>
      <c r="K43" s="622"/>
      <c r="L43" s="622"/>
    </row>
    <row r="44" spans="2:12" x14ac:dyDescent="0.2">
      <c r="B44" s="622" t="s">
        <v>203</v>
      </c>
      <c r="C44" s="622"/>
      <c r="D44" s="622"/>
      <c r="E44" s="622"/>
      <c r="F44" s="622"/>
      <c r="G44" s="622"/>
      <c r="H44" s="622"/>
      <c r="I44" s="622"/>
      <c r="J44" s="622"/>
      <c r="K44" s="622"/>
      <c r="L44" s="622"/>
    </row>
    <row r="45" spans="2:12" x14ac:dyDescent="0.2">
      <c r="B45" s="622" t="s">
        <v>204</v>
      </c>
      <c r="C45" s="622"/>
      <c r="D45" s="622"/>
      <c r="E45" s="622"/>
      <c r="F45" s="622"/>
      <c r="G45" s="622"/>
      <c r="H45" s="622"/>
      <c r="I45" s="622"/>
      <c r="J45" s="622"/>
      <c r="K45" s="622"/>
      <c r="L45" s="622"/>
    </row>
    <row r="46" spans="2:12" x14ac:dyDescent="0.2">
      <c r="B46" s="622" t="s">
        <v>215</v>
      </c>
      <c r="C46" s="622"/>
      <c r="D46" s="622"/>
      <c r="E46" s="622"/>
      <c r="F46" s="622"/>
      <c r="G46" s="622"/>
      <c r="H46" s="622"/>
      <c r="I46" s="622"/>
      <c r="J46" s="622"/>
      <c r="K46" s="622"/>
      <c r="L46" s="622"/>
    </row>
    <row r="47" spans="2:12" x14ac:dyDescent="0.2">
      <c r="B47" s="622" t="s">
        <v>205</v>
      </c>
      <c r="C47" s="622"/>
      <c r="D47" s="622"/>
      <c r="E47" s="622"/>
      <c r="F47" s="622"/>
      <c r="G47" s="622"/>
      <c r="H47" s="622"/>
      <c r="I47" s="622"/>
      <c r="J47" s="622"/>
      <c r="K47" s="622"/>
      <c r="L47" s="622"/>
    </row>
    <row r="48" spans="2:12" x14ac:dyDescent="0.2">
      <c r="B48" s="622" t="s">
        <v>206</v>
      </c>
      <c r="C48" s="622"/>
      <c r="D48" s="622"/>
      <c r="E48" s="622"/>
      <c r="F48" s="622"/>
      <c r="G48" s="622"/>
      <c r="H48" s="622"/>
      <c r="I48" s="622"/>
      <c r="J48" s="622"/>
      <c r="K48" s="622"/>
      <c r="L48" s="622"/>
    </row>
    <row r="49" spans="2:12" x14ac:dyDescent="0.2">
      <c r="B49" s="622" t="s">
        <v>207</v>
      </c>
      <c r="C49" s="622"/>
      <c r="D49" s="622"/>
      <c r="E49" s="622"/>
      <c r="F49" s="622"/>
      <c r="G49" s="622"/>
      <c r="H49" s="622"/>
      <c r="I49" s="622"/>
      <c r="J49" s="622"/>
      <c r="K49" s="622"/>
      <c r="L49" s="622"/>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22.5" x14ac:dyDescent="0.2">
      <c r="A10" s="77" t="s">
        <v>74</v>
      </c>
      <c r="B10" s="82" t="e">
        <f>SUM(B6:B9)</f>
        <v>#REF!</v>
      </c>
      <c r="C10" s="85" t="e">
        <f>SUM(C6:C9)</f>
        <v>#REF!</v>
      </c>
      <c r="E10" s="127">
        <f>'Krok 1- Kalkulačka '!B9</f>
        <v>1</v>
      </c>
      <c r="F10" s="127" t="str">
        <f>'Krok 1- Kalkulačka '!C9</f>
        <v>Transformácia registratúrneho záznamu</v>
      </c>
      <c r="G10" s="127" t="str">
        <f>'Krok 1- Kalkulačka '!E9</f>
        <v>§ 16b</v>
      </c>
      <c r="H10" s="127" t="str">
        <f>'Krok 1- Kalkulačka '!F9</f>
        <v>vyberte</v>
      </c>
      <c r="I10" s="127">
        <f>'Krok 1- Kalkulačka '!G9</f>
        <v>45839</v>
      </c>
      <c r="J10" s="127" t="str">
        <f>'Krok 1- Kalkulačka '!K9</f>
        <v>pôvodcovia registratúry</v>
      </c>
      <c r="K10" s="127">
        <f>'Krok 1- Kalkulačka '!L9</f>
        <v>4500</v>
      </c>
      <c r="L10" s="127" t="e">
        <f>'Krok 1- Kalkulačka '!#REF!</f>
        <v>#REF!</v>
      </c>
      <c r="M10" s="128">
        <f>'Krok 1- Kalkulačka '!DL9</f>
        <v>24.345625000000002</v>
      </c>
      <c r="N10" s="128">
        <f>'Krok 1- Kalkulačka '!DO9</f>
        <v>109555.31250000001</v>
      </c>
      <c r="O10" s="127" t="str">
        <f>'Krok 1- Kalkulačka '!N9</f>
        <v>Out (znižuje náklady)</v>
      </c>
    </row>
    <row r="11" spans="1:15" ht="20.25" customHeight="1" x14ac:dyDescent="0.2">
      <c r="A11" s="77" t="s">
        <v>62</v>
      </c>
      <c r="B11" s="83"/>
      <c r="C11" s="86"/>
      <c r="E11" s="127">
        <f>'Krok 1- Kalkulačka '!B12</f>
        <v>2</v>
      </c>
      <c r="F11" s="127">
        <f>'Krok 1- Kalkulačka '!C12</f>
        <v>0</v>
      </c>
      <c r="G11" s="127">
        <f>'Krok 1- Kalkulačka '!E12</f>
        <v>0</v>
      </c>
      <c r="H11" s="127" t="str">
        <f>'Krok 1- Kalkulačka '!F12</f>
        <v>vyberte</v>
      </c>
      <c r="I11" s="127">
        <f>'Krok 1- Kalkulačka '!G12</f>
        <v>0</v>
      </c>
      <c r="J11" s="127">
        <f>'Krok 1- Kalkulačka '!K12</f>
        <v>0</v>
      </c>
      <c r="K11" s="127">
        <f>'Krok 1- Kalkulačka '!L12</f>
        <v>0</v>
      </c>
      <c r="L11" s="127" t="e">
        <f>'Krok 1- Kalkulačka '!#REF!</f>
        <v>#REF!</v>
      </c>
      <c r="M11" s="128">
        <f>'Krok 1- Kalkulačka '!DL12</f>
        <v>0</v>
      </c>
      <c r="N11" s="128">
        <f>'Krok 1- Kalkulačka '!DO12</f>
        <v>0</v>
      </c>
      <c r="O11" s="127" t="str">
        <f>'Krok 1- Kalkulačka '!N12</f>
        <v>vyberte</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Nikoleta Fekete</cp:lastModifiedBy>
  <cp:lastPrinted>2025-03-25T13:21:02Z</cp:lastPrinted>
  <dcterms:created xsi:type="dcterms:W3CDTF">2014-07-30T13:24:38Z</dcterms:created>
  <dcterms:modified xsi:type="dcterms:W3CDTF">2025-03-25T13:22:10Z</dcterms:modified>
</cp:coreProperties>
</file>