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Y:\OMRR\03 Novela Zákona 336\03 2024\02 Zákon o prioritných okresoch\06 IPK\05_ZLP\"/>
    </mc:Choice>
  </mc:AlternateContent>
  <bookViews>
    <workbookView xWindow="0" yWindow="0" windowWidth="38400" windowHeight="171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BD249" i="2" s="1"/>
  <c r="AN246" i="2"/>
  <c r="BH246" i="2" s="1"/>
  <c r="AN243" i="2"/>
  <c r="AO243" i="2" s="1"/>
  <c r="AJ243" i="2"/>
  <c r="AT243" i="2" s="1"/>
  <c r="AT249"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BA249"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K249" i="2" s="1"/>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BU249" i="2" s="1"/>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AP249"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X249" i="2" l="1"/>
  <c r="BO243" i="2"/>
  <c r="BY249" i="2"/>
  <c r="BV246" i="2"/>
  <c r="BO249" i="2"/>
  <c r="BS243" i="2"/>
  <c r="DZ249" i="2"/>
  <c r="AZ249" i="2"/>
  <c r="CZ249" i="2"/>
  <c r="DC249" i="2"/>
  <c r="CY249" i="2"/>
  <c r="BV249" i="2"/>
  <c r="CQ249" i="2"/>
  <c r="AQ243" i="2"/>
  <c r="AG249" i="2"/>
  <c r="BK243" i="2"/>
  <c r="BK249" i="2" s="1"/>
  <c r="CM243" i="2"/>
  <c r="CM249" i="2" s="1"/>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CF249" i="2" l="1"/>
  <c r="BW246" i="2"/>
  <c r="DA246" i="2"/>
  <c r="CA246" i="2"/>
  <c r="DE246" i="2"/>
  <c r="BZ246" i="2"/>
  <c r="BZ249" i="2" s="1"/>
  <c r="BE249" i="2"/>
  <c r="DD246" i="2"/>
  <c r="CD246" i="2"/>
  <c r="DH246" i="2"/>
  <c r="BP243" i="2"/>
  <c r="BP249" i="2" s="1"/>
  <c r="AU249" i="2"/>
  <c r="CR243" i="2"/>
  <c r="CR249" i="2" s="1"/>
  <c r="DT243" i="2"/>
  <c r="DT249" i="2" s="1"/>
  <c r="CH249" i="2"/>
  <c r="BT243" i="2"/>
  <c r="CV243" i="2"/>
  <c r="AQ249" i="2"/>
  <c r="BL243" i="2"/>
  <c r="BL249" i="2" s="1"/>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DR249" i="2" l="1"/>
  <c r="BX246" i="2"/>
  <c r="DB246" i="2"/>
  <c r="DJ246" i="2"/>
  <c r="DJ249" i="2" s="1"/>
  <c r="DD249" i="2"/>
  <c r="CB246" i="2"/>
  <c r="DF246" i="2"/>
  <c r="CN249" i="2"/>
  <c r="CX243" i="2"/>
  <c r="CX249" i="2" s="1"/>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BA9" i="2" s="1"/>
  <c r="DX9" i="2" s="1"/>
  <c r="AC12" i="2"/>
  <c r="AC15" i="2"/>
  <c r="AC17" i="2"/>
  <c r="AC13" i="2"/>
  <c r="AC16" i="2"/>
  <c r="AC14" i="2"/>
  <c r="B23" i="3"/>
  <c r="DP246" i="2" l="1"/>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H33" i="3"/>
  <c r="AR249" i="2" l="1"/>
  <c r="EC36" i="2"/>
  <c r="C8" i="3"/>
  <c r="AS12" i="2"/>
  <c r="BC12" i="2"/>
  <c r="DY12" i="2" s="1"/>
  <c r="CB36" i="2"/>
  <c r="DO36" i="2"/>
  <c r="AS9" i="2"/>
  <c r="AS249" i="2" s="1"/>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BZ9" i="2" l="1"/>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B51" i="2" l="1"/>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69" i="2" l="1"/>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B72" i="2" l="1"/>
  <c r="A49" i="3"/>
  <c r="AX15" i="2"/>
  <c r="AN15" i="2"/>
  <c r="AV33" i="2"/>
  <c r="AM33" i="2"/>
  <c r="AV21" i="2"/>
  <c r="AM21" i="2"/>
  <c r="AV24" i="2"/>
  <c r="AM24" i="2"/>
  <c r="AV12" i="2"/>
  <c r="AX9" i="2"/>
  <c r="DL9" i="2"/>
  <c r="C6" i="3"/>
  <c r="CC33" i="2"/>
  <c r="AX33" i="2"/>
  <c r="CA33" i="2"/>
  <c r="BP9" i="2"/>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J9" i="2" s="1"/>
  <c r="DT9" i="2"/>
  <c r="CR9" i="2"/>
  <c r="AX18" i="2"/>
  <c r="AX24" i="2"/>
  <c r="AX21" i="2"/>
  <c r="B78" i="2" l="1"/>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CI249" i="2" l="1"/>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L12" i="2"/>
  <c r="BV12" i="2"/>
  <c r="DI15" i="2"/>
  <c r="DO15" i="2" s="1"/>
  <c r="BK18" i="2"/>
  <c r="BM15" i="2"/>
  <c r="BM249" i="2" s="1"/>
  <c r="L10" i="8"/>
  <c r="B111" i="2" l="1"/>
  <c r="A62" i="3"/>
  <c r="CZ12" i="2"/>
  <c r="DJ12" i="2" s="1"/>
  <c r="CY12" i="2"/>
  <c r="DR12" i="2"/>
  <c r="CN12" i="2"/>
  <c r="CX12" i="2" s="1"/>
  <c r="CM12" i="2"/>
  <c r="CM18" i="2"/>
  <c r="CN9" i="2"/>
  <c r="CX9" i="2" s="1"/>
  <c r="DP27" i="2"/>
  <c r="L35" i="3" s="1"/>
  <c r="CY9" i="2"/>
  <c r="F4" i="8"/>
  <c r="B114" i="2" l="1"/>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D10" i="3" l="1"/>
  <c r="BT12" i="2"/>
  <c r="BT249" i="2" s="1"/>
  <c r="AY249" i="2"/>
  <c r="C10" i="3" s="1"/>
  <c r="DO33" i="2"/>
  <c r="N17" i="8" s="1"/>
  <c r="CB250" i="2"/>
  <c r="DH12" i="2"/>
  <c r="AO253" i="2"/>
  <c r="CV12" i="2"/>
  <c r="CK12" i="2"/>
  <c r="CK249" i="2" s="1"/>
  <c r="DV12" i="2"/>
  <c r="ED33" i="2"/>
  <c r="M37" i="3" s="1"/>
  <c r="J30" i="3"/>
  <c r="CI250" i="2"/>
  <c r="EB12" i="2"/>
  <c r="C13" i="1"/>
  <c r="C12" i="1"/>
  <c r="I11" i="1"/>
  <c r="C11" i="1"/>
  <c r="DI12" i="2" l="1"/>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ED12" i="2"/>
  <c r="ED249" i="2" s="1"/>
  <c r="D11" i="3"/>
  <c r="BG254" i="2"/>
  <c r="DP12" i="2"/>
  <c r="DP249" i="2" s="1"/>
  <c r="C14" i="3"/>
  <c r="C19" i="3"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<sst xmlns="http://schemas.openxmlformats.org/spreadsheetml/2006/main" count="1657" uniqueCount="302">
  <si>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</si>
  <si>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</si>
  <si>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</si>
  <si>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</si>
  <si>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</si>
  <si>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</si>
  <si>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</si>
  <si>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</si>
  <si>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</si>
  <si>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</si>
  <si>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</si>
  <si>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</si>
  <si>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</si>
  <si>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</si>
  <si>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</si>
  <si>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</si>
  <si>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</si>
  <si>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</si>
  <si>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</si>
  <si>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</si>
  <si>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</si>
  <si>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</si>
  <si>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</si>
  <si>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</si>
  <si>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</si>
  <si>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</si>
  <si>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</si>
  <si>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</si>
  <si>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</si>
  <si>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</si>
  <si>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</si>
  <si>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</si>
  <si>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</si>
  <si>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</si>
  <si>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</si>
  <si>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</si>
  <si>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</si>
  <si>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</si>
  <si>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</si>
  <si>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</si>
  <si>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</si>
  <si>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</si>
  <si>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</si>
  <si>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</si>
  <si>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</si>
  <si>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</si>
  <si>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</si>
  <si>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</si>
  <si>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</si>
  <si>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</si>
  <si>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</si>
  <si>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</si>
  <si>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</si>
  <si>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</si>
  <si>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</si>
  <si>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</si>
  <si>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</si>
  <si>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</si>
  <si>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</si>
  <si>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</si>
  <si>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</si>
  <si>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</si>
  <si>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</si>
  <si>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</si>
  <si>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</si>
  <si>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</si>
  <si>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</si>
  <si>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</si>
  <si>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</si>
  <si>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</si>
  <si>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</si>
  <si>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</si>
  <si>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</si>
  <si>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</si>
  <si>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</si>
  <si>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</si>
  <si>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</si>
  <si>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</si>
  <si>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</si>
  <si>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</si>
  <si>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</si>
  <si>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</si>
  <si>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</si>
  <si>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</si>
  <si>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</si>
  <si>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</si>
  <si>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</si>
  <si>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</si>
  <si>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</si>
  <si>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</si>
  <si>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</si>
  <si>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</si>
  <si>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</si>
  <si>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</si>
  <si>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</si>
  <si>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</si>
  <si>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</si>
  <si>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</si>
  <si>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</si>
  <si>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</si>
  <si>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</si>
  <si>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</si>
  <si>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</si>
  <si>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</si>
  <si>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</si>
  <si>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</si>
  <si>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</si>
  <si>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</si>
  <si>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</si>
  <si>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</si>
  <si>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</si>
  <si>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</si>
  <si>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</si>
  <si>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</si>
  <si>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</si>
  <si>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</si>
  <si>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</si>
  <si>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</si>
  <si>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</si>
  <si>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</si>
  <si>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</si>
  <si>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</si>
  <si>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</si>
  <si>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</si>
  <si>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</si>
  <si>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</si>
  <si>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</si>
  <si>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</si>
  <si>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</si>
  <si>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</si>
  <si>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</si>
  <si>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</si>
  <si>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</si>
  <si>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</si>
  <si>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</si>
  <si>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</si>
  <si>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</si>
  <si>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</si>
  <si>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</si>
  <si>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</si>
  <si>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</si>
  <si>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</si>
  <si>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</si>
  <si>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</si>
  <si>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</si>
  <si>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</si>
  <si>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</si>
  <si>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</si>
  <si>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</si>
  <si>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</si>
  <si>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</si>
  <si>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</si>
  <si>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</si>
  <si>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</si>
  <si>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</si>
  <si>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</si>
  <si>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</si>
  <si>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</si>
  <si>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</si>
  <si>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</si>
  <si>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</si>
  <si>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</si>
  <si>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</si>
  <si>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</si>
  <si>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</si>
  <si>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</si>
  <si>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</si>
  <si>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</si>
  <si>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</si>
  <si>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</si>
  <si>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</si>
  <si>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</si>
  <si>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</si>
  <si>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</si>
  <si>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</si>
  <si>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</si>
  <si>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</si>
  <si>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</si>
  <si>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</si>
  <si>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</si>
  <si>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</si>
  <si>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</si>
  <si>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</si>
  <si>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</si>
  <si>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</si>
  <si>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</si>
  <si>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</si>
  <si>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</si>
  <si>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</si>
  <si>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</si>
  <si>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</si>
  <si>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</si>
  <si>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</si>
  <si>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</si>
  <si>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</si>
  <si>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</si>
  <si>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</si>
  <si>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</si>
  <si>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</si>
  <si>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</si>
  <si>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</si>
  <si>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</si>
  <si>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</si>
  <si>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</si>
  <si>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</si>
  <si>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</si>
  <si>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</si>
  <si>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</si>
  <si>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</si>
  <si>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</si>
  <si>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</si>
  <si>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</si>
  <si>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</si>
  <si>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</si>
  <si>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</si>
  <si>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</si>
  <si>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</si>
  <si>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</si>
  <si>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</si>
  <si>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</si>
  <si>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</si>
  <si>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</si>
  <si>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</si>
  <si>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</si>
  <si>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</si>
  <si>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</si>
  <si>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</si>
  <si>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</si>
  <si>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</si>
  <si>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</si>
  <si>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</si>
  <si>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</si>
  <si>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</si>
  <si>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</si>
  <si>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</si>
  <si>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</si>
  <si>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</si>
  <si>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</si>
  <si>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</si>
  <si>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</si>
  <si>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</si>
  <si>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</si>
  <si>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</si>
  <si>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</si>
  <si>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</si>
  <si>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</si>
  <si>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</si>
  <si>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</si>
  <si>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</si>
  <si>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</si>
  <si>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</si>
  <si>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</si>
  <si>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</si>
  <si>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</si>
  <si>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</si>
  <si>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</si>
  <si>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</si>
  <si>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</si>
  <si>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</si>
  <si>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</si>
  <si>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</si>
  <si>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</si>
  <si>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</si>
  <si>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</si>
  <si>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</si>
  <si>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</si>
  <si>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</si>
  <si>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</si>
  <si>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</si>
  <si>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</si>
  <si>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</si>
  <si>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</si>
  <si>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</si>
  <si>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</si>
  <si>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</si>
  <si>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</si>
  <si>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</si>
  <si>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</si>
  <si>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</si>
  <si>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</si>
  <si>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</si>
  <si>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</si>
  <si>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</si>
  <si>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</si>
  <si>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</si>
  <si>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</si>
  <si>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</si>
  <si>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</si>
  <si>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</si>
  <si>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</si>
  <si>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</si>
  <si>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</si>
  <si>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</si>
  <si>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</si>
  <si>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</si>
  <si>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</si>
  <si>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</si>
  <si>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</si>
  <si>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</si>
  <si>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</si>
  <si>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</si>
  <si>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Návrh zákona o podpore prioritných okresov a o zmene a doplnení niektorých zákonov nie je reguláciou. Nahrádza sa ním zákon č. 336/2015 Z. z. o podpore najmenej rozvinutých okresov a o zmene a doplnení niektorých zákonov v znení neskorších predpisov s upravenou terminológiou a procesmi.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</si>
</sst>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145" zoomScaleNormal="145" workbookViewId="0">
      <pane xSplit="2" ySplit="8" topLeftCell="C9" activePane="bottomRight" state="frozen"/>
      <selection activeCell="B1" sqref="B1"/>
      <selection pane="topRight" activeCell="C1" sqref="C1"/>
      <selection pane="bottomLeft" activeCell="B9" sqref="B9"/>
      <selection pane="bottomRight" activeCell="D12" sqref="D12:D14"/>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2"/>
      <c r="C4" s="522"/>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1" t="s">
        <v>300</v>
      </c>
      <c r="D5" s="511"/>
      <c r="E5" s="512"/>
      <c r="F5" s="512"/>
      <c r="G5" s="124">
        <v>1947.65</v>
      </c>
      <c r="H5" s="124"/>
      <c r="I5" s="124"/>
      <c r="J5" s="124"/>
      <c r="K5" s="96"/>
      <c r="L5" s="96"/>
      <c r="M5" s="137"/>
      <c r="N5" s="12"/>
      <c r="O5" s="481" t="s">
        <v>110</v>
      </c>
      <c r="P5" s="481"/>
      <c r="Q5" s="481"/>
      <c r="R5" s="481"/>
      <c r="S5" s="481"/>
      <c r="T5" s="481"/>
      <c r="U5" s="481"/>
      <c r="V5" s="481"/>
      <c r="W5" s="481"/>
      <c r="X5" s="481"/>
      <c r="Y5" s="481"/>
      <c r="Z5" s="481"/>
      <c r="AA5" s="481"/>
      <c r="AB5" s="481"/>
      <c r="AC5" s="481"/>
      <c r="AD5" s="481"/>
      <c r="AE5" s="481"/>
      <c r="AF5" s="504"/>
      <c r="AG5" s="504"/>
      <c r="AH5" s="504"/>
      <c r="AI5" s="504"/>
      <c r="AJ5" s="234"/>
      <c r="AK5" s="234"/>
      <c r="AL5" s="145"/>
      <c r="AM5" s="145"/>
      <c r="AN5" s="144"/>
      <c r="AO5" s="144"/>
      <c r="AP5" s="496" t="s">
        <v>63</v>
      </c>
      <c r="AQ5" s="497"/>
      <c r="AR5" s="497"/>
      <c r="AS5" s="497"/>
      <c r="AT5" s="497"/>
      <c r="AU5" s="497"/>
      <c r="AV5" s="497"/>
      <c r="AW5" s="497"/>
      <c r="AX5" s="497"/>
      <c r="AY5" s="498"/>
      <c r="AZ5" s="501" t="s">
        <v>130</v>
      </c>
      <c r="BA5" s="502"/>
      <c r="BB5" s="502"/>
      <c r="BC5" s="502"/>
      <c r="BD5" s="502"/>
      <c r="BE5" s="502"/>
      <c r="BF5" s="502"/>
      <c r="BG5" s="502"/>
      <c r="BH5" s="502"/>
      <c r="BI5" s="503"/>
      <c r="BJ5" s="302"/>
      <c r="BK5" s="566" t="s">
        <v>249</v>
      </c>
      <c r="BL5" s="497"/>
      <c r="BM5" s="497"/>
      <c r="BN5" s="497"/>
      <c r="BO5" s="497"/>
      <c r="BP5" s="497"/>
      <c r="BQ5" s="497"/>
      <c r="BR5" s="497"/>
      <c r="BS5" s="497"/>
      <c r="BT5" s="498"/>
      <c r="BU5" s="501" t="s">
        <v>250</v>
      </c>
      <c r="BV5" s="502"/>
      <c r="BW5" s="502"/>
      <c r="BX5" s="502"/>
      <c r="BY5" s="502"/>
      <c r="BZ5" s="502"/>
      <c r="CA5" s="502"/>
      <c r="CB5" s="502"/>
      <c r="CC5" s="502"/>
      <c r="CD5" s="567"/>
      <c r="CE5" s="144"/>
      <c r="CF5" s="476" t="s">
        <v>229</v>
      </c>
      <c r="CG5" s="477"/>
      <c r="CH5" s="477"/>
      <c r="CI5" s="477"/>
      <c r="CJ5" s="478"/>
      <c r="CK5" s="464" t="s">
        <v>225</v>
      </c>
      <c r="CL5" s="221"/>
      <c r="CM5" s="471" t="s">
        <v>96</v>
      </c>
      <c r="CN5" s="472"/>
      <c r="CO5" s="472"/>
      <c r="CP5" s="472"/>
      <c r="CQ5" s="472"/>
      <c r="CR5" s="472"/>
      <c r="CS5" s="472"/>
      <c r="CT5" s="472"/>
      <c r="CU5" s="472"/>
      <c r="CV5" s="473"/>
      <c r="CW5" s="144"/>
      <c r="CX5"/>
      <c r="CY5" s="471" t="s">
        <v>97</v>
      </c>
      <c r="CZ5" s="472"/>
      <c r="DA5" s="472"/>
      <c r="DB5" s="472"/>
      <c r="DC5" s="472"/>
      <c r="DD5" s="472"/>
      <c r="DE5" s="472"/>
      <c r="DF5" s="472"/>
      <c r="DG5" s="472"/>
      <c r="DH5" s="473"/>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5" t="s">
        <v>293</v>
      </c>
      <c r="X6" s="486"/>
      <c r="Y6" s="486"/>
      <c r="Z6" s="486"/>
      <c r="AA6" s="486"/>
      <c r="AB6" s="486"/>
      <c r="AC6" s="486"/>
      <c r="AD6" s="486"/>
      <c r="AE6" s="487"/>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5"/>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71" t="s">
        <v>197</v>
      </c>
      <c r="DS6" s="472"/>
      <c r="DT6" s="472"/>
      <c r="DU6" s="472"/>
      <c r="DV6" s="473"/>
      <c r="DW6" s="146"/>
      <c r="DX6" s="471" t="s">
        <v>196</v>
      </c>
      <c r="DY6" s="472"/>
      <c r="DZ6" s="472"/>
      <c r="EA6" s="472"/>
      <c r="EB6" s="473"/>
      <c r="EC6" s="146"/>
      <c r="ED6" s="227" t="s">
        <v>191</v>
      </c>
    </row>
    <row r="7" spans="1:134" s="6" customFormat="1" ht="72.75" customHeight="1" x14ac:dyDescent="0.2">
      <c r="A7" s="7"/>
      <c r="B7" s="529" t="s">
        <v>71</v>
      </c>
      <c r="C7" s="462" t="s">
        <v>284</v>
      </c>
      <c r="D7" s="462" t="s">
        <v>112</v>
      </c>
      <c r="E7" s="462" t="s">
        <v>287</v>
      </c>
      <c r="F7" s="462" t="s">
        <v>223</v>
      </c>
      <c r="G7" s="462" t="s">
        <v>113</v>
      </c>
      <c r="H7" s="462" t="s">
        <v>189</v>
      </c>
      <c r="I7" s="513" t="s">
        <v>189</v>
      </c>
      <c r="J7" s="513" t="s">
        <v>292</v>
      </c>
      <c r="K7" s="462" t="s">
        <v>76</v>
      </c>
      <c r="L7" s="462" t="s">
        <v>285</v>
      </c>
      <c r="M7" s="138" t="s">
        <v>95</v>
      </c>
      <c r="N7" s="462" t="s">
        <v>224</v>
      </c>
      <c r="O7" s="538" t="s">
        <v>100</v>
      </c>
      <c r="P7" s="539"/>
      <c r="Q7" s="539"/>
      <c r="R7" s="540"/>
      <c r="S7" s="553" t="s">
        <v>297</v>
      </c>
      <c r="T7" s="554"/>
      <c r="U7" s="555"/>
      <c r="V7" s="210"/>
      <c r="W7" s="210" t="s">
        <v>233</v>
      </c>
      <c r="X7" s="459" t="s">
        <v>278</v>
      </c>
      <c r="Y7" s="460"/>
      <c r="Z7" s="460"/>
      <c r="AA7" s="461"/>
      <c r="AB7" s="332"/>
      <c r="AC7" s="332"/>
      <c r="AD7" s="332"/>
      <c r="AE7" s="332"/>
      <c r="AF7" s="536" t="s">
        <v>135</v>
      </c>
      <c r="AG7" s="518"/>
      <c r="AH7" s="517" t="s">
        <v>296</v>
      </c>
      <c r="AI7" s="518"/>
      <c r="AJ7" s="537" t="s">
        <v>299</v>
      </c>
      <c r="AK7" s="475"/>
      <c r="AL7" s="534" t="s">
        <v>298</v>
      </c>
      <c r="AM7" s="535"/>
      <c r="AN7" s="499" t="s">
        <v>235</v>
      </c>
      <c r="AO7" s="532"/>
      <c r="AP7" s="536" t="s">
        <v>135</v>
      </c>
      <c r="AQ7" s="518"/>
      <c r="AR7" s="517" t="s">
        <v>232</v>
      </c>
      <c r="AS7" s="518"/>
      <c r="AT7" s="474" t="s">
        <v>252</v>
      </c>
      <c r="AU7" s="475"/>
      <c r="AV7" s="534" t="s">
        <v>234</v>
      </c>
      <c r="AW7" s="535"/>
      <c r="AX7" s="499" t="s">
        <v>235</v>
      </c>
      <c r="AY7" s="500"/>
      <c r="AZ7" s="488" t="s">
        <v>135</v>
      </c>
      <c r="BA7" s="489"/>
      <c r="BB7" s="489" t="s">
        <v>232</v>
      </c>
      <c r="BC7" s="489"/>
      <c r="BD7" s="474" t="s">
        <v>252</v>
      </c>
      <c r="BE7" s="475"/>
      <c r="BF7" s="490" t="s">
        <v>239</v>
      </c>
      <c r="BG7" s="490"/>
      <c r="BH7" s="479" t="s">
        <v>240</v>
      </c>
      <c r="BI7" s="493"/>
      <c r="BJ7" s="466" t="s">
        <v>248</v>
      </c>
      <c r="BK7" s="536" t="s">
        <v>135</v>
      </c>
      <c r="BL7" s="518"/>
      <c r="BM7" s="517" t="s">
        <v>232</v>
      </c>
      <c r="BN7" s="518"/>
      <c r="BO7" s="474" t="s">
        <v>252</v>
      </c>
      <c r="BP7" s="475"/>
      <c r="BQ7" s="534" t="s">
        <v>234</v>
      </c>
      <c r="BR7" s="535"/>
      <c r="BS7" s="499" t="s">
        <v>235</v>
      </c>
      <c r="BT7" s="500"/>
      <c r="BU7" s="488" t="s">
        <v>135</v>
      </c>
      <c r="BV7" s="489"/>
      <c r="BW7" s="489" t="s">
        <v>232</v>
      </c>
      <c r="BX7" s="489"/>
      <c r="BY7" s="474" t="s">
        <v>252</v>
      </c>
      <c r="BZ7" s="475"/>
      <c r="CA7" s="490" t="s">
        <v>239</v>
      </c>
      <c r="CB7" s="490"/>
      <c r="CC7" s="479" t="s">
        <v>240</v>
      </c>
      <c r="CD7" s="480"/>
      <c r="CE7" s="464" t="s">
        <v>245</v>
      </c>
      <c r="CF7" s="308" t="s">
        <v>214</v>
      </c>
      <c r="CG7" s="270" t="s">
        <v>236</v>
      </c>
      <c r="CH7" s="270" t="s">
        <v>253</v>
      </c>
      <c r="CI7" s="270" t="s">
        <v>237</v>
      </c>
      <c r="CJ7" s="235" t="s">
        <v>238</v>
      </c>
      <c r="CK7" s="465"/>
      <c r="CL7" s="505" t="s">
        <v>99</v>
      </c>
      <c r="CM7" s="488" t="s">
        <v>135</v>
      </c>
      <c r="CN7" s="489"/>
      <c r="CO7" s="489" t="s">
        <v>232</v>
      </c>
      <c r="CP7" s="489"/>
      <c r="CQ7" s="474" t="s">
        <v>252</v>
      </c>
      <c r="CR7" s="475"/>
      <c r="CS7" s="490" t="s">
        <v>239</v>
      </c>
      <c r="CT7" s="490"/>
      <c r="CU7" s="479" t="s">
        <v>240</v>
      </c>
      <c r="CV7" s="480"/>
      <c r="CW7" s="464" t="s">
        <v>279</v>
      </c>
      <c r="CX7" s="464" t="s">
        <v>294</v>
      </c>
      <c r="CY7" s="488" t="s">
        <v>135</v>
      </c>
      <c r="CZ7" s="489"/>
      <c r="DA7" s="489" t="s">
        <v>232</v>
      </c>
      <c r="DB7" s="489"/>
      <c r="DC7" s="474" t="s">
        <v>252</v>
      </c>
      <c r="DD7" s="475"/>
      <c r="DE7" s="490" t="s">
        <v>281</v>
      </c>
      <c r="DF7" s="490"/>
      <c r="DG7" s="479" t="s">
        <v>240</v>
      </c>
      <c r="DH7" s="480"/>
      <c r="DI7" s="464" t="s">
        <v>280</v>
      </c>
      <c r="DJ7" s="464" t="s">
        <v>295</v>
      </c>
      <c r="DK7" s="464" t="s">
        <v>216</v>
      </c>
      <c r="DL7" s="564" t="s">
        <v>98</v>
      </c>
      <c r="DM7" s="551" t="s">
        <v>202</v>
      </c>
      <c r="DN7" s="469" t="s">
        <v>246</v>
      </c>
      <c r="DO7" s="469" t="s">
        <v>247</v>
      </c>
      <c r="DP7" s="469" t="s">
        <v>201</v>
      </c>
      <c r="DQ7" s="547" t="s">
        <v>195</v>
      </c>
      <c r="DR7" s="308" t="s">
        <v>214</v>
      </c>
      <c r="DS7" s="270" t="s">
        <v>236</v>
      </c>
      <c r="DT7" s="270" t="s">
        <v>253</v>
      </c>
      <c r="DU7" s="270" t="s">
        <v>237</v>
      </c>
      <c r="DV7" s="235" t="s">
        <v>238</v>
      </c>
      <c r="DW7" s="468" t="s">
        <v>198</v>
      </c>
      <c r="DX7" s="308" t="s">
        <v>214</v>
      </c>
      <c r="DY7" s="270" t="s">
        <v>236</v>
      </c>
      <c r="DZ7" s="276" t="s">
        <v>253</v>
      </c>
      <c r="EA7" s="270" t="s">
        <v>237</v>
      </c>
      <c r="EB7" s="235" t="s">
        <v>238</v>
      </c>
      <c r="EC7" s="466" t="s">
        <v>199</v>
      </c>
      <c r="ED7" s="466" t="s">
        <v>200</v>
      </c>
    </row>
    <row r="8" spans="1:134" s="12" customFormat="1" ht="96.75" customHeight="1" thickBot="1" x14ac:dyDescent="0.25">
      <c r="A8" s="24"/>
      <c r="B8" s="530"/>
      <c r="C8" s="463"/>
      <c r="D8" s="463"/>
      <c r="E8" s="463"/>
      <c r="F8" s="463"/>
      <c r="G8" s="463"/>
      <c r="H8" s="463"/>
      <c r="I8" s="514"/>
      <c r="J8" s="514"/>
      <c r="K8" s="463"/>
      <c r="L8" s="463"/>
      <c r="M8" s="139" t="s">
        <v>126</v>
      </c>
      <c r="N8" s="463"/>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7"/>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4"/>
      <c r="CF8" s="309" t="s">
        <v>33</v>
      </c>
      <c r="CG8" s="153" t="s">
        <v>33</v>
      </c>
      <c r="CH8" s="153" t="s">
        <v>33</v>
      </c>
      <c r="CI8" s="153" t="s">
        <v>33</v>
      </c>
      <c r="CJ8" s="298" t="s">
        <v>33</v>
      </c>
      <c r="CK8" s="465"/>
      <c r="CL8" s="506"/>
      <c r="CM8" s="155" t="s">
        <v>32</v>
      </c>
      <c r="CN8" s="153" t="s">
        <v>33</v>
      </c>
      <c r="CO8" s="152" t="s">
        <v>32</v>
      </c>
      <c r="CP8" s="153" t="s">
        <v>33</v>
      </c>
      <c r="CQ8" s="152" t="s">
        <v>32</v>
      </c>
      <c r="CR8" s="153" t="s">
        <v>33</v>
      </c>
      <c r="CS8" s="152" t="s">
        <v>32</v>
      </c>
      <c r="CT8" s="153" t="s">
        <v>33</v>
      </c>
      <c r="CU8" s="154" t="s">
        <v>32</v>
      </c>
      <c r="CV8" s="298" t="s">
        <v>33</v>
      </c>
      <c r="CW8" s="494"/>
      <c r="CX8" s="494"/>
      <c r="CY8" s="155" t="s">
        <v>32</v>
      </c>
      <c r="CZ8" s="153" t="s">
        <v>33</v>
      </c>
      <c r="DA8" s="152" t="s">
        <v>32</v>
      </c>
      <c r="DB8" s="153" t="s">
        <v>33</v>
      </c>
      <c r="DC8" s="152"/>
      <c r="DD8" s="153"/>
      <c r="DE8" s="152" t="s">
        <v>32</v>
      </c>
      <c r="DF8" s="153" t="s">
        <v>33</v>
      </c>
      <c r="DG8" s="154" t="s">
        <v>32</v>
      </c>
      <c r="DH8" s="298" t="s">
        <v>33</v>
      </c>
      <c r="DI8" s="494"/>
      <c r="DJ8" s="494"/>
      <c r="DK8" s="494"/>
      <c r="DL8" s="565"/>
      <c r="DM8" s="552"/>
      <c r="DN8" s="470"/>
      <c r="DO8" s="470"/>
      <c r="DP8" s="470"/>
      <c r="DQ8" s="548"/>
      <c r="DR8" s="309" t="s">
        <v>33</v>
      </c>
      <c r="DS8" s="153" t="s">
        <v>33</v>
      </c>
      <c r="DT8" s="153" t="s">
        <v>33</v>
      </c>
      <c r="DU8" s="153" t="s">
        <v>33</v>
      </c>
      <c r="DV8" s="298" t="s">
        <v>33</v>
      </c>
      <c r="DW8" s="467"/>
      <c r="DX8" s="309" t="s">
        <v>33</v>
      </c>
      <c r="DY8" s="153" t="s">
        <v>33</v>
      </c>
      <c r="DZ8" s="153" t="s">
        <v>33</v>
      </c>
      <c r="EA8" s="153" t="s">
        <v>33</v>
      </c>
      <c r="EB8" s="298" t="s">
        <v>33</v>
      </c>
      <c r="EC8" s="467"/>
      <c r="ED8" s="467"/>
    </row>
    <row r="9" spans="1:134" s="17" customFormat="1" ht="12.6" customHeight="1" x14ac:dyDescent="0.2">
      <c r="A9" s="15"/>
      <c r="B9" s="446">
        <v>1</v>
      </c>
      <c r="C9" s="447" t="s">
        <v>301</v>
      </c>
      <c r="D9" s="439"/>
      <c r="E9" s="439"/>
      <c r="F9" s="448" t="s">
        <v>212</v>
      </c>
      <c r="G9" s="451"/>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c r="L9" s="439"/>
      <c r="M9" s="482">
        <f>IF(L9="N",0,L9)</f>
        <v>0</v>
      </c>
      <c r="N9" s="448" t="s">
        <v>212</v>
      </c>
      <c r="O9" s="484"/>
      <c r="P9" s="484"/>
      <c r="Q9" s="441" t="s">
        <v>36</v>
      </c>
      <c r="R9" s="442">
        <f>VLOOKUP(Q9,[1]vstupy!$B$3:$C$15,2,FALSE)</f>
        <v>0</v>
      </c>
      <c r="S9" s="556"/>
      <c r="T9" s="440"/>
      <c r="U9" s="441" t="s">
        <v>36</v>
      </c>
      <c r="V9" s="442">
        <f>VLOOKUP(U9,[1]vstupy!$B$3:$C$15,2,FALSE)</f>
        <v>0</v>
      </c>
      <c r="W9" s="484"/>
      <c r="X9" s="194" t="s">
        <v>157</v>
      </c>
      <c r="Y9" s="208" t="s">
        <v>152</v>
      </c>
      <c r="Z9" s="205">
        <f>VLOOKUP($X9,vstupy!$B$18:$F$31,MATCH($Y9,vstupy!$B$17:$F$17,0),0)</f>
        <v>0</v>
      </c>
      <c r="AA9" s="133" t="s">
        <v>158</v>
      </c>
      <c r="AB9" s="205">
        <f>VLOOKUP($AA9,[1]vstupy!$B$34:$C$36,2,FALSE)</f>
        <v>0</v>
      </c>
      <c r="AC9" s="205">
        <f>Z9+AB9</f>
        <v>0</v>
      </c>
      <c r="AD9" s="443" t="s">
        <v>36</v>
      </c>
      <c r="AE9" s="437">
        <f>VLOOKUP(AD9,vstupy!$B$3:$C$15,2,FALSE)</f>
        <v>0</v>
      </c>
      <c r="AF9" s="543" t="str">
        <f>IFERROR(IF(M9=0,"N",O9/L9*J9),0)</f>
        <v>N</v>
      </c>
      <c r="AG9" s="411">
        <f>O9*J9</f>
        <v>0</v>
      </c>
      <c r="AH9" s="510">
        <f>P9*R9*J9</f>
        <v>0</v>
      </c>
      <c r="AI9" s="411">
        <f>IFERROR(AH9*M9,0)</f>
        <v>0</v>
      </c>
      <c r="AJ9" s="510" t="str">
        <f>IFERROR(IF(M9=0,"N",S9/L9*J9),0)</f>
        <v>N</v>
      </c>
      <c r="AK9" s="411">
        <f>S9*J9</f>
        <v>0</v>
      </c>
      <c r="AL9" s="411">
        <f>T9*V9*J9</f>
        <v>0</v>
      </c>
      <c r="AM9" s="531">
        <f>IFERROR(AL9*M9,0)</f>
        <v>0</v>
      </c>
      <c r="AN9" s="411">
        <f>IF(W9&gt;0,IF(AE9&gt;0,($G$5/160)*(W9/60)*AE9*J9,0),IF(AE9&gt;0,($G$5/160)*((AC9+AC10+AC11)/60)*AE9*J9,0))</f>
        <v>0</v>
      </c>
      <c r="AO9" s="519">
        <f>IFERROR(AN9*M9,0)</f>
        <v>0</v>
      </c>
      <c r="AP9" s="546">
        <f>IF($N9="In (zvyšuje náklady)",AF9,0)</f>
        <v>0</v>
      </c>
      <c r="AQ9" s="492">
        <f>IF($N9="In (zvyšuje náklady)",AG9,0)</f>
        <v>0</v>
      </c>
      <c r="AR9" s="492">
        <f t="shared" ref="AR9:AY9" si="1">IF($N9="In (zvyšuje náklady)",AH9,0)</f>
        <v>0</v>
      </c>
      <c r="AS9" s="492">
        <f t="shared" si="1"/>
        <v>0</v>
      </c>
      <c r="AT9" s="492">
        <f t="shared" si="1"/>
        <v>0</v>
      </c>
      <c r="AU9" s="492">
        <f t="shared" si="1"/>
        <v>0</v>
      </c>
      <c r="AV9" s="492">
        <f t="shared" si="1"/>
        <v>0</v>
      </c>
      <c r="AW9" s="492">
        <f t="shared" si="1"/>
        <v>0</v>
      </c>
      <c r="AX9" s="492">
        <f t="shared" si="1"/>
        <v>0</v>
      </c>
      <c r="AY9" s="492">
        <f t="shared" si="1"/>
        <v>0</v>
      </c>
      <c r="AZ9" s="492" t="str">
        <f>IF($N9="Out (znižuje náklady)",AF9,"0")</f>
        <v>0</v>
      </c>
      <c r="BA9" s="492" t="str">
        <f>IF($N9="Out (znižuje náklady)",AG9,"0")</f>
        <v>0</v>
      </c>
      <c r="BB9" s="492" t="str">
        <f t="shared" ref="BB9:BI9" si="2">IF($N9="Out (znižuje náklady)",AH9,"0")</f>
        <v>0</v>
      </c>
      <c r="BC9" s="492" t="str">
        <f t="shared" si="2"/>
        <v>0</v>
      </c>
      <c r="BD9" s="492" t="str">
        <f t="shared" si="2"/>
        <v>0</v>
      </c>
      <c r="BE9" s="492" t="str">
        <f t="shared" si="2"/>
        <v>0</v>
      </c>
      <c r="BF9" s="492" t="str">
        <f t="shared" si="2"/>
        <v>0</v>
      </c>
      <c r="BG9" s="492" t="str">
        <f t="shared" si="2"/>
        <v>0</v>
      </c>
      <c r="BH9" s="492" t="str">
        <f t="shared" si="2"/>
        <v>0</v>
      </c>
      <c r="BI9" s="491" t="str">
        <f t="shared" si="2"/>
        <v>0</v>
      </c>
      <c r="BJ9" s="398">
        <f>IF(F9=vstupy!$B$47,0,1)</f>
        <v>1</v>
      </c>
      <c r="BK9" s="546">
        <f>$BJ9*AP9</f>
        <v>0</v>
      </c>
      <c r="BL9" s="492">
        <f>$BJ9*AQ9</f>
        <v>0</v>
      </c>
      <c r="BM9" s="492">
        <f t="shared" ref="BM9:BT9" si="3">$BJ9*AR9</f>
        <v>0</v>
      </c>
      <c r="BN9" s="492">
        <f t="shared" si="3"/>
        <v>0</v>
      </c>
      <c r="BO9" s="492">
        <f t="shared" si="3"/>
        <v>0</v>
      </c>
      <c r="BP9" s="492">
        <f t="shared" si="3"/>
        <v>0</v>
      </c>
      <c r="BQ9" s="492">
        <f t="shared" si="3"/>
        <v>0</v>
      </c>
      <c r="BR9" s="492">
        <f t="shared" si="3"/>
        <v>0</v>
      </c>
      <c r="BS9" s="492">
        <f t="shared" si="3"/>
        <v>0</v>
      </c>
      <c r="BT9" s="495">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0</v>
      </c>
      <c r="CD9" s="396">
        <f t="shared" si="4"/>
        <v>0</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0</v>
      </c>
      <c r="DM9" s="392">
        <f>(AG9+AI9+AK9+AM9+AO9)*$DK9</f>
        <v>0</v>
      </c>
      <c r="DN9" s="392">
        <f>AS9+AW9+AY9-CW9</f>
        <v>0</v>
      </c>
      <c r="DO9" s="392">
        <f>BC9+BG9+BI9-DI9</f>
        <v>0</v>
      </c>
      <c r="DP9" s="392">
        <f>DN9+DO9</f>
        <v>0</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
      <c r="B10" s="446"/>
      <c r="C10" s="447"/>
      <c r="D10" s="439"/>
      <c r="E10" s="439"/>
      <c r="F10" s="449"/>
      <c r="G10" s="451"/>
      <c r="H10" s="453"/>
      <c r="I10" s="453"/>
      <c r="J10" s="456"/>
      <c r="K10" s="449"/>
      <c r="L10" s="439"/>
      <c r="M10" s="482"/>
      <c r="N10" s="449"/>
      <c r="O10" s="484"/>
      <c r="P10" s="484"/>
      <c r="Q10" s="441"/>
      <c r="R10" s="442"/>
      <c r="S10" s="557"/>
      <c r="T10" s="440"/>
      <c r="U10" s="441"/>
      <c r="V10" s="442"/>
      <c r="W10" s="484"/>
      <c r="X10" s="194" t="s">
        <v>157</v>
      </c>
      <c r="Y10" s="208" t="s">
        <v>152</v>
      </c>
      <c r="Z10" s="205">
        <f>VLOOKUP($X10,vstupy!$B$18:$F$31,MATCH($Y10,vstupy!$B$17:$F$17,0),0)</f>
        <v>0</v>
      </c>
      <c r="AA10" s="133" t="s">
        <v>158</v>
      </c>
      <c r="AB10" s="205">
        <f>VLOOKUP($AA10,[1]vstupy!$B$34:$C$36,2,FALSE)</f>
        <v>0</v>
      </c>
      <c r="AC10" s="205">
        <f t="shared" ref="AC10:AC23" si="7">Z10+AB10</f>
        <v>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
      <c r="B11" s="446"/>
      <c r="C11" s="447"/>
      <c r="D11" s="439"/>
      <c r="E11" s="439"/>
      <c r="F11" s="450"/>
      <c r="G11" s="451"/>
      <c r="H11" s="454"/>
      <c r="I11" s="454"/>
      <c r="J11" s="457"/>
      <c r="K11" s="450"/>
      <c r="L11" s="439"/>
      <c r="M11" s="482"/>
      <c r="N11" s="450"/>
      <c r="O11" s="484"/>
      <c r="P11" s="484"/>
      <c r="Q11" s="441"/>
      <c r="R11" s="442"/>
      <c r="S11" s="558"/>
      <c r="T11" s="440"/>
      <c r="U11" s="441"/>
      <c r="V11" s="442"/>
      <c r="W11" s="484"/>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
      <c r="B12" s="416">
        <v>2</v>
      </c>
      <c r="C12" s="523"/>
      <c r="D12" s="416"/>
      <c r="E12" s="416"/>
      <c r="F12" s="418" t="s">
        <v>212</v>
      </c>
      <c r="G12" s="421"/>
      <c r="H12" s="422" t="str">
        <f t="shared" si="0"/>
        <v/>
      </c>
      <c r="I12" s="422" t="str">
        <f>IF($F12="3e)  Skoršia transpozícia  - zavedenie transpozície pred termínom ktorý určuje smernica EÚ. ",$H12,"NA")</f>
        <v>NA</v>
      </c>
      <c r="J12" s="425">
        <f>IF(I12="NA",1,I12/12)</f>
        <v>1</v>
      </c>
      <c r="K12" s="416"/>
      <c r="L12" s="428"/>
      <c r="M12" s="516">
        <f>IF(L12="N",0,L12)</f>
        <v>0</v>
      </c>
      <c r="N12" s="418" t="s">
        <v>212</v>
      </c>
      <c r="O12" s="483"/>
      <c r="P12" s="483"/>
      <c r="Q12" s="430" t="s">
        <v>36</v>
      </c>
      <c r="R12" s="431">
        <f>VLOOKUP(Q12,[1]vstupy!$B$3:$C$15,2,FALSE)</f>
        <v>0</v>
      </c>
      <c r="S12" s="559"/>
      <c r="T12" s="432"/>
      <c r="U12" s="430" t="s">
        <v>36</v>
      </c>
      <c r="V12" s="431">
        <f>VLOOKUP(U12,[1]vstupy!$B$3:$C$15,2,FALSE)</f>
        <v>0</v>
      </c>
      <c r="W12" s="483"/>
      <c r="X12" s="333" t="s">
        <v>157</v>
      </c>
      <c r="Y12" s="334" t="s">
        <v>152</v>
      </c>
      <c r="Z12" s="335">
        <f>VLOOKUP($X12,vstupy!$B$18:$F$31,MATCH($Y12,vstupy!$B$17:$F$17,0),0)</f>
        <v>0</v>
      </c>
      <c r="AA12" s="336" t="s">
        <v>158</v>
      </c>
      <c r="AB12" s="335">
        <f>VLOOKUP($AA12,[1]vstupy!$B$34:$C$36,2,FALSE)</f>
        <v>0</v>
      </c>
      <c r="AC12" s="335">
        <f>Z12+AB12</f>
        <v>0</v>
      </c>
      <c r="AD12" s="433" t="s">
        <v>36</v>
      </c>
      <c r="AE12" s="436">
        <f>VLOOKUP(AD12,vstupy!$B$3:$C$15,2,FALSE)</f>
        <v>0</v>
      </c>
      <c r="AF12" s="406" t="str">
        <f>IFERROR(IF(M12=0,"N",O12/L12*J12),0)</f>
        <v>N</v>
      </c>
      <c r="AG12" s="411">
        <f>O12*J12</f>
        <v>0</v>
      </c>
      <c r="AH12" s="510">
        <f t="shared" ref="AH12" si="8">P12*R12*J12</f>
        <v>0</v>
      </c>
      <c r="AI12" s="411">
        <f t="shared" ref="AI12" si="9">IFERROR(AH12*M12,0)</f>
        <v>0</v>
      </c>
      <c r="AJ12" s="510" t="str">
        <f>IFERROR(IF(M12=0,"N",S12/L12*J12),0)</f>
        <v>N</v>
      </c>
      <c r="AK12" s="411">
        <f t="shared" ref="AK12" si="10">S12*J12</f>
        <v>0</v>
      </c>
      <c r="AL12" s="411">
        <f>T12*V12*J12</f>
        <v>0</v>
      </c>
      <c r="AM12" s="412">
        <f>IFERROR(AL12*M12,0)</f>
        <v>0</v>
      </c>
      <c r="AN12" s="411">
        <f>IF(W12&gt;0,IF(AE12&gt;0,($G$5/160)*(W12/60)*AE12*J12,0),IF(AE12&gt;0,($G$5/160)*((AC12+AC13+AC14)/60)*AE12*J12,0))</f>
        <v>0</v>
      </c>
      <c r="AO12" s="519">
        <f>IFERROR(AN12*M12,0)</f>
        <v>0</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t="str">
        <f t="shared" ref="AZ12" si="20">IF($N12="Out (znižuje náklady)",AF12,"0")</f>
        <v>0</v>
      </c>
      <c r="BA12" s="395" t="str">
        <f t="shared" ref="BA12" si="21">IF($N12="Out (znižuje náklady)",AG12,"0")</f>
        <v>0</v>
      </c>
      <c r="BB12" s="395" t="str">
        <f t="shared" ref="BB12" si="22">IF($N12="Out (znižuje náklady)",AH12,"0")</f>
        <v>0</v>
      </c>
      <c r="BC12" s="395" t="str">
        <f t="shared" ref="BC12" si="23">IF($N12="Out (znižuje náklady)",AI12,"0")</f>
        <v>0</v>
      </c>
      <c r="BD12" s="395" t="str">
        <f t="shared" ref="BD12" si="24">IF($N12="Out (znižuje náklady)",AJ12,"0")</f>
        <v>0</v>
      </c>
      <c r="BE12" s="395" t="str">
        <f t="shared" ref="BE12" si="25">IF($N12="Out (znižuje náklady)",AK12,"0")</f>
        <v>0</v>
      </c>
      <c r="BF12" s="395" t="str">
        <f>IF($N12="Out (znižuje náklady)",AL12,"0")</f>
        <v>0</v>
      </c>
      <c r="BG12" s="395" t="str">
        <f>IF($N12="Out (znižuje náklady)",AM12,"0")</f>
        <v>0</v>
      </c>
      <c r="BH12" s="395" t="str">
        <f t="shared" ref="BH12" si="26">IF($N12="Out (znižuje náklady)",AN12,"0")</f>
        <v>0</v>
      </c>
      <c r="BI12" s="405" t="str">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0</v>
      </c>
      <c r="BV12" s="395">
        <f t="shared" ref="BV12" si="38">$BJ12*BA12</f>
        <v>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0</v>
      </c>
      <c r="DM12" s="392">
        <f>(AG12+AI12+AK12+AM12+AO12)*$DK12</f>
        <v>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 customHeight="1" x14ac:dyDescent="0.2">
      <c r="B13" s="416"/>
      <c r="C13" s="524"/>
      <c r="D13" s="416"/>
      <c r="E13" s="416"/>
      <c r="F13" s="419"/>
      <c r="G13" s="421"/>
      <c r="H13" s="423"/>
      <c r="I13" s="423"/>
      <c r="J13" s="426"/>
      <c r="K13" s="416"/>
      <c r="L13" s="428"/>
      <c r="M13" s="516"/>
      <c r="N13" s="419"/>
      <c r="O13" s="483"/>
      <c r="P13" s="483"/>
      <c r="Q13" s="430"/>
      <c r="R13" s="431"/>
      <c r="S13" s="560"/>
      <c r="T13" s="432"/>
      <c r="U13" s="430"/>
      <c r="V13" s="431"/>
      <c r="W13" s="483"/>
      <c r="X13" s="333" t="s">
        <v>157</v>
      </c>
      <c r="Y13" s="334" t="s">
        <v>152</v>
      </c>
      <c r="Z13" s="335">
        <f>VLOOKUP($X13,vstupy!$B$18:$F$31,MATCH($Y13,vstupy!$B$17:$F$17,0),0)</f>
        <v>0</v>
      </c>
      <c r="AA13" s="336" t="s">
        <v>158</v>
      </c>
      <c r="AB13" s="335">
        <f>VLOOKUP($AA13,[1]vstupy!$B$34:$C$36,2,FALSE)</f>
        <v>0</v>
      </c>
      <c r="AC13" s="335">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
      <c r="B14" s="416"/>
      <c r="C14" s="525"/>
      <c r="D14" s="416"/>
      <c r="E14" s="416"/>
      <c r="F14" s="420"/>
      <c r="G14" s="421"/>
      <c r="H14" s="424"/>
      <c r="I14" s="424"/>
      <c r="J14" s="427"/>
      <c r="K14" s="416"/>
      <c r="L14" s="428"/>
      <c r="M14" s="516"/>
      <c r="N14" s="420"/>
      <c r="O14" s="483"/>
      <c r="P14" s="483"/>
      <c r="Q14" s="430"/>
      <c r="R14" s="431"/>
      <c r="S14" s="561"/>
      <c r="T14" s="432"/>
      <c r="U14" s="430"/>
      <c r="V14" s="431"/>
      <c r="W14" s="483"/>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
      <c r="B15" s="446">
        <v>3</v>
      </c>
      <c r="C15" s="526"/>
      <c r="D15" s="446"/>
      <c r="E15" s="446"/>
      <c r="F15" s="448" t="s">
        <v>212</v>
      </c>
      <c r="G15" s="451"/>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c r="L15" s="439"/>
      <c r="M15" s="515">
        <f>IF(L15="N",0,L15)</f>
        <v>0</v>
      </c>
      <c r="N15" s="448" t="s">
        <v>212</v>
      </c>
      <c r="O15" s="484"/>
      <c r="P15" s="484"/>
      <c r="Q15" s="441" t="s">
        <v>36</v>
      </c>
      <c r="R15" s="442">
        <f>VLOOKUP(Q15,[1]vstupy!$B$3:$C$15,2,FALSE)</f>
        <v>0</v>
      </c>
      <c r="S15" s="556"/>
      <c r="T15" s="440"/>
      <c r="U15" s="441" t="s">
        <v>36</v>
      </c>
      <c r="V15" s="442">
        <f>VLOOKUP(U15,[1]vstupy!$B$3:$C$15,2,FALSE)</f>
        <v>0</v>
      </c>
      <c r="W15" s="484"/>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t="str">
        <f>IFERROR(IF(M15=0,"N",O15/L15*J15),0)</f>
        <v>N</v>
      </c>
      <c r="AG15" s="411">
        <f>O15*J15</f>
        <v>0</v>
      </c>
      <c r="AH15" s="510">
        <f t="shared" ref="AH15" si="61">P15*R15*J15</f>
        <v>0</v>
      </c>
      <c r="AI15" s="411">
        <f t="shared" ref="AI15" si="62">IFERROR(AH15*M15,0)</f>
        <v>0</v>
      </c>
      <c r="AJ15" s="510" t="str">
        <f t="shared" ref="AJ15" si="63">IFERROR(IF(M15=0,"N",S15/L15*J15),0)</f>
        <v>N</v>
      </c>
      <c r="AK15" s="411">
        <f t="shared" ref="AK15" si="64">S15*J15</f>
        <v>0</v>
      </c>
      <c r="AL15" s="411">
        <f>T15*V15*J15</f>
        <v>0</v>
      </c>
      <c r="AM15" s="412">
        <f>IFERROR(AL15*M15,0)</f>
        <v>0</v>
      </c>
      <c r="AN15" s="411">
        <f>IF(W15&gt;0,IF(AE15&gt;0,($G$5/160)*(W15/60)*AE15*J15,0),IF(AE15&gt;0,($G$5/160)*((AC15+AC16+AC17)/60)*AE15*J15,0))</f>
        <v>0</v>
      </c>
      <c r="AO15" s="519">
        <f>IFERROR(AN15*M15,0)</f>
        <v>0</v>
      </c>
      <c r="AP15" s="394">
        <f t="shared" ref="AP15" si="65">IF($N15="In (zvyšuje náklady)",AF15,0)</f>
        <v>0</v>
      </c>
      <c r="AQ15" s="395">
        <f t="shared" ref="AQ15" si="66">IF($N15="In (zvyšuje náklady)",AG15,0)</f>
        <v>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0</v>
      </c>
      <c r="BL15" s="395">
        <f t="shared" ref="BL15" si="86">$BJ15*AQ15</f>
        <v>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0</v>
      </c>
      <c r="DM15" s="392">
        <f>(AG15+AI15+AK15+AM15+AO15)*$DK15</f>
        <v>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9" t="str">
        <f>IF($DQ15="1",BG15,"0")</f>
        <v>0</v>
      </c>
      <c r="EB15" s="550" t="str">
        <f>IF($DQ15="1",BI15,"0")</f>
        <v>0</v>
      </c>
      <c r="EC15" s="397">
        <f t="shared" ref="EC15" si="114">SUM(DX15:EB17)</f>
        <v>0</v>
      </c>
      <c r="ED15" s="391">
        <f>EC15+DW15</f>
        <v>0</v>
      </c>
    </row>
    <row r="16" spans="1:134" s="226" customFormat="1" ht="12.6" customHeight="1" x14ac:dyDescent="0.2">
      <c r="B16" s="446"/>
      <c r="C16" s="527"/>
      <c r="D16" s="446"/>
      <c r="E16" s="446"/>
      <c r="F16" s="449"/>
      <c r="G16" s="451"/>
      <c r="H16" s="453"/>
      <c r="I16" s="453"/>
      <c r="J16" s="456"/>
      <c r="K16" s="446"/>
      <c r="L16" s="439"/>
      <c r="M16" s="515"/>
      <c r="N16" s="449"/>
      <c r="O16" s="484"/>
      <c r="P16" s="484"/>
      <c r="Q16" s="441"/>
      <c r="R16" s="442"/>
      <c r="S16" s="557"/>
      <c r="T16" s="440"/>
      <c r="U16" s="441"/>
      <c r="V16" s="442"/>
      <c r="W16" s="484"/>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9"/>
      <c r="EB16" s="550"/>
      <c r="EC16" s="397"/>
      <c r="ED16" s="391"/>
    </row>
    <row r="17" spans="2:134" s="226" customFormat="1" ht="12.6" customHeight="1" x14ac:dyDescent="0.2">
      <c r="B17" s="446"/>
      <c r="C17" s="528"/>
      <c r="D17" s="446"/>
      <c r="E17" s="446"/>
      <c r="F17" s="450"/>
      <c r="G17" s="451"/>
      <c r="H17" s="454"/>
      <c r="I17" s="454"/>
      <c r="J17" s="457"/>
      <c r="K17" s="446"/>
      <c r="L17" s="439"/>
      <c r="M17" s="515"/>
      <c r="N17" s="450"/>
      <c r="O17" s="484"/>
      <c r="P17" s="484"/>
      <c r="Q17" s="441"/>
      <c r="R17" s="442"/>
      <c r="S17" s="558"/>
      <c r="T17" s="440"/>
      <c r="U17" s="441"/>
      <c r="V17" s="442"/>
      <c r="W17" s="484"/>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9"/>
      <c r="EB17" s="550"/>
      <c r="EC17" s="397"/>
      <c r="ED17" s="391"/>
    </row>
    <row r="18" spans="2:134" s="19" customFormat="1" ht="12.6" customHeight="1" x14ac:dyDescent="0.2">
      <c r="B18" s="416">
        <v>4</v>
      </c>
      <c r="C18" s="417"/>
      <c r="D18" s="428"/>
      <c r="E18" s="428"/>
      <c r="F18" s="418" t="s">
        <v>212</v>
      </c>
      <c r="G18" s="421"/>
      <c r="H18" s="422" t="str">
        <f t="shared" si="58"/>
        <v/>
      </c>
      <c r="I18" s="422" t="str">
        <f t="shared" ref="I18" si="116">IF($F18="3e)  Skoršia transpozícia  - zavedenie transpozície pred termínom ktorý určuje smernica EÚ. ",$H18,"NA")</f>
        <v>NA</v>
      </c>
      <c r="J18" s="425">
        <f t="shared" ref="J18" si="117">IF(I18&gt;12,1,I18/12)</f>
        <v>1</v>
      </c>
      <c r="K18" s="418"/>
      <c r="L18" s="428"/>
      <c r="M18" s="429">
        <f>IF(L18="N",0,L18)</f>
        <v>0</v>
      </c>
      <c r="N18" s="418" t="s">
        <v>212</v>
      </c>
      <c r="O18" s="428"/>
      <c r="P18" s="483"/>
      <c r="Q18" s="430" t="s">
        <v>36</v>
      </c>
      <c r="R18" s="431">
        <f>VLOOKUP(Q18,[1]vstupy!$B$3:$C$15,2,FALSE)</f>
        <v>0</v>
      </c>
      <c r="S18" s="562"/>
      <c r="T18" s="432"/>
      <c r="U18" s="430" t="s">
        <v>36</v>
      </c>
      <c r="V18" s="431">
        <f>VLOOKUP(U18,[1]vstupy!$B$3:$C$15,2,FALSE)</f>
        <v>0</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t="str">
        <f>IFERROR(IF(M18=0,"N",O18/L18*J18),0)</f>
        <v>N</v>
      </c>
      <c r="AG18" s="411">
        <f>O18*J18</f>
        <v>0</v>
      </c>
      <c r="AH18" s="510">
        <f t="shared" ref="AH18" si="118">P18*R18*J18</f>
        <v>0</v>
      </c>
      <c r="AI18" s="411">
        <f t="shared" ref="AI18" si="119">IFERROR(AH18*M18,0)</f>
        <v>0</v>
      </c>
      <c r="AJ18" s="510" t="str">
        <f>IFERROR(IF(M18=0,"N",S18/L18*J18),0)</f>
        <v>N</v>
      </c>
      <c r="AK18" s="411">
        <f t="shared" ref="AK18" si="120">S18*J18</f>
        <v>0</v>
      </c>
      <c r="AL18" s="411">
        <f>T18*V18*J18</f>
        <v>0</v>
      </c>
      <c r="AM18" s="412">
        <f t="shared" ref="AM18" si="121">IFERROR(AL18*M18,0)</f>
        <v>0</v>
      </c>
      <c r="AN18" s="411">
        <f t="shared" ref="AN18" si="122">IF(W18&gt;0,IF(AE18&gt;0,($G$5/160)*(W18/60)*AE18*J18,0),IF(AE18&gt;0,($G$5/160)*((AC18+AC19+AC20)/60)*AE18*J18,0))</f>
        <v>0</v>
      </c>
      <c r="AO18" s="519">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1</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 customHeight="1" x14ac:dyDescent="0.2">
      <c r="B19" s="416"/>
      <c r="C19" s="417"/>
      <c r="D19" s="428"/>
      <c r="E19" s="428"/>
      <c r="F19" s="419"/>
      <c r="G19" s="421"/>
      <c r="H19" s="423"/>
      <c r="I19" s="423"/>
      <c r="J19" s="426"/>
      <c r="K19" s="419"/>
      <c r="L19" s="428"/>
      <c r="M19" s="429"/>
      <c r="N19" s="419"/>
      <c r="O19" s="428"/>
      <c r="P19" s="483"/>
      <c r="Q19" s="430"/>
      <c r="R19" s="431"/>
      <c r="S19" s="562"/>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
      <c r="B20" s="416"/>
      <c r="C20" s="417"/>
      <c r="D20" s="428"/>
      <c r="E20" s="428"/>
      <c r="F20" s="420"/>
      <c r="G20" s="421"/>
      <c r="H20" s="424"/>
      <c r="I20" s="424"/>
      <c r="J20" s="427"/>
      <c r="K20" s="420"/>
      <c r="L20" s="428"/>
      <c r="M20" s="429"/>
      <c r="N20" s="420"/>
      <c r="O20" s="428"/>
      <c r="P20" s="483"/>
      <c r="Q20" s="430"/>
      <c r="R20" s="431"/>
      <c r="S20" s="562"/>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
      <c r="B21" s="446">
        <v>5</v>
      </c>
      <c r="C21" s="447"/>
      <c r="D21" s="439"/>
      <c r="E21" s="439"/>
      <c r="F21" s="448" t="s">
        <v>212</v>
      </c>
      <c r="G21" s="451"/>
      <c r="H21" s="452" t="str">
        <f t="shared" si="58"/>
        <v/>
      </c>
      <c r="I21" s="452" t="str">
        <f t="shared" ref="I21" si="173">IF($F21="3e)  Skoršia transpozícia  - zavedenie transpozície pred termínom ktorý určuje smernica EÚ. ",$H21,"NA")</f>
        <v>NA</v>
      </c>
      <c r="J21" s="455">
        <f t="shared" ref="J21" si="174">IF(I21&gt;12,1,I21/12)</f>
        <v>1</v>
      </c>
      <c r="K21" s="448"/>
      <c r="L21" s="439"/>
      <c r="M21" s="458">
        <f>IF(L21="N",0,L21)</f>
        <v>0</v>
      </c>
      <c r="N21" s="448" t="s">
        <v>212</v>
      </c>
      <c r="O21" s="533"/>
      <c r="P21" s="484"/>
      <c r="Q21" s="441" t="s">
        <v>36</v>
      </c>
      <c r="R21" s="442">
        <f>VLOOKUP(Q21,[1]vstupy!$B$3:$C$15,2,FALSE)</f>
        <v>0</v>
      </c>
      <c r="S21" s="563"/>
      <c r="T21" s="440"/>
      <c r="U21" s="441" t="s">
        <v>36</v>
      </c>
      <c r="V21" s="442">
        <f>VLOOKUP(U21,[1]vstupy!$B$3:$C$15,2,FALSE)</f>
        <v>0</v>
      </c>
      <c r="W21" s="484"/>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t="str">
        <f>IFERROR(IF(M21=0,"N",O21/L21*J21),0)</f>
        <v>N</v>
      </c>
      <c r="AG21" s="411">
        <f>O21*J21</f>
        <v>0</v>
      </c>
      <c r="AH21" s="510">
        <f t="shared" ref="AH21" si="175">P21*R21*J21</f>
        <v>0</v>
      </c>
      <c r="AI21" s="411">
        <f t="shared" ref="AI21" si="176">IFERROR(AH21*M21,0)</f>
        <v>0</v>
      </c>
      <c r="AJ21" s="510" t="str">
        <f t="shared" ref="AJ21:AJ81" si="177">IFERROR(IF(M21=0,"N",S21/L21*J21),0)</f>
        <v>N</v>
      </c>
      <c r="AK21" s="411">
        <f>S21*J21</f>
        <v>0</v>
      </c>
      <c r="AL21" s="411">
        <f>T21*V21*J21</f>
        <v>0</v>
      </c>
      <c r="AM21" s="412">
        <f t="shared" ref="AM21" si="178">IFERROR(AL21*M21,0)</f>
        <v>0</v>
      </c>
      <c r="AN21" s="411">
        <f t="shared" ref="AN21" si="179">IF(W21&gt;0,IF(AE21&gt;0,($G$5/160)*(W21/60)*AE21*J21,0),IF(AE21&gt;0,($G$5/160)*((AC21+AC22+AC23)/60)*AE21*J21,0))</f>
        <v>0</v>
      </c>
      <c r="AO21" s="519">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0</v>
      </c>
      <c r="DM21" s="392">
        <f>(AG21+AI21+AK21+AM21+AO21)*$DK21</f>
        <v>0</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 customHeight="1" x14ac:dyDescent="0.2">
      <c r="B22" s="446"/>
      <c r="C22" s="447"/>
      <c r="D22" s="439"/>
      <c r="E22" s="439"/>
      <c r="F22" s="449"/>
      <c r="G22" s="451"/>
      <c r="H22" s="453"/>
      <c r="I22" s="453"/>
      <c r="J22" s="456"/>
      <c r="K22" s="449"/>
      <c r="L22" s="439"/>
      <c r="M22" s="458"/>
      <c r="N22" s="449"/>
      <c r="O22" s="533"/>
      <c r="P22" s="484"/>
      <c r="Q22" s="441"/>
      <c r="R22" s="442"/>
      <c r="S22" s="563"/>
      <c r="T22" s="440"/>
      <c r="U22" s="441"/>
      <c r="V22" s="442"/>
      <c r="W22" s="484"/>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
      <c r="B23" s="446"/>
      <c r="C23" s="447"/>
      <c r="D23" s="439"/>
      <c r="E23" s="439"/>
      <c r="F23" s="450"/>
      <c r="G23" s="451"/>
      <c r="H23" s="454"/>
      <c r="I23" s="454"/>
      <c r="J23" s="457"/>
      <c r="K23" s="450"/>
      <c r="L23" s="439"/>
      <c r="M23" s="458"/>
      <c r="N23" s="450"/>
      <c r="O23" s="533"/>
      <c r="P23" s="484"/>
      <c r="Q23" s="441"/>
      <c r="R23" s="442"/>
      <c r="S23" s="563"/>
      <c r="T23" s="440"/>
      <c r="U23" s="441"/>
      <c r="V23" s="442"/>
      <c r="W23" s="484"/>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
      <c r="B24" s="416">
        <v>6</v>
      </c>
      <c r="C24" s="417"/>
      <c r="D24" s="428"/>
      <c r="E24" s="428"/>
      <c r="F24" s="418" t="s">
        <v>212</v>
      </c>
      <c r="G24" s="421"/>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c r="L24" s="428"/>
      <c r="M24" s="429">
        <f>IF(L24="N",0,L24)</f>
        <v>0</v>
      </c>
      <c r="N24" s="418" t="s">
        <v>212</v>
      </c>
      <c r="O24" s="428"/>
      <c r="P24" s="483"/>
      <c r="Q24" s="430" t="s">
        <v>36</v>
      </c>
      <c r="R24" s="431">
        <f>VLOOKUP(Q24,[1]vstupy!$B$3:$C$15,2,FALSE)</f>
        <v>0</v>
      </c>
      <c r="S24" s="562"/>
      <c r="T24" s="432"/>
      <c r="U24" s="430" t="s">
        <v>36</v>
      </c>
      <c r="V24" s="431">
        <f>VLOOKUP(U24,[1]vstupy!$B$3:$C$15,2,FALSE)</f>
        <v>0</v>
      </c>
      <c r="W24" s="483"/>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t="str">
        <f>IFERROR(IF(M24=0,"N",O24/L24*J24),0)</f>
        <v>N</v>
      </c>
      <c r="AG24" s="411">
        <f>O24*J24</f>
        <v>0</v>
      </c>
      <c r="AH24" s="510">
        <f t="shared" ref="AH24" si="232">P24*R24*J24</f>
        <v>0</v>
      </c>
      <c r="AI24" s="411">
        <f t="shared" ref="AI24" si="233">IFERROR(AH24*M24,0)</f>
        <v>0</v>
      </c>
      <c r="AJ24" s="510" t="str">
        <f t="shared" si="177"/>
        <v>N</v>
      </c>
      <c r="AK24" s="411">
        <f t="shared" ref="AK24" si="234">S24*J24</f>
        <v>0</v>
      </c>
      <c r="AL24" s="411">
        <f>T24*V24*J24</f>
        <v>0</v>
      </c>
      <c r="AM24" s="412">
        <f t="shared" ref="AM24" si="235">IFERROR(AL24*M24,0)</f>
        <v>0</v>
      </c>
      <c r="AN24" s="411">
        <f t="shared" ref="AN24" si="236">IF(W24&gt;0,IF(AE24&gt;0,($G$5/160)*(W24/60)*AE24*J24,0),IF(AE24&gt;0,($G$5/160)*((AC24+AC25+AC26)/60)*AE24*J24,0))</f>
        <v>0</v>
      </c>
      <c r="AO24" s="519">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1</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 customHeight="1" x14ac:dyDescent="0.2">
      <c r="B25" s="416"/>
      <c r="C25" s="417"/>
      <c r="D25" s="428"/>
      <c r="E25" s="428"/>
      <c r="F25" s="419"/>
      <c r="G25" s="421"/>
      <c r="H25" s="423"/>
      <c r="I25" s="423"/>
      <c r="J25" s="426"/>
      <c r="K25" s="419"/>
      <c r="L25" s="428"/>
      <c r="M25" s="429"/>
      <c r="N25" s="419"/>
      <c r="O25" s="428"/>
      <c r="P25" s="483"/>
      <c r="Q25" s="430"/>
      <c r="R25" s="431"/>
      <c r="S25" s="562"/>
      <c r="T25" s="432"/>
      <c r="U25" s="430"/>
      <c r="V25" s="431"/>
      <c r="W25" s="483"/>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
      <c r="B26" s="416"/>
      <c r="C26" s="417"/>
      <c r="D26" s="428"/>
      <c r="E26" s="428"/>
      <c r="F26" s="420"/>
      <c r="G26" s="421"/>
      <c r="H26" s="424"/>
      <c r="I26" s="424"/>
      <c r="J26" s="427"/>
      <c r="K26" s="420"/>
      <c r="L26" s="428"/>
      <c r="M26" s="429"/>
      <c r="N26" s="420"/>
      <c r="O26" s="428"/>
      <c r="P26" s="483"/>
      <c r="Q26" s="430"/>
      <c r="R26" s="431"/>
      <c r="S26" s="562"/>
      <c r="T26" s="432"/>
      <c r="U26" s="430"/>
      <c r="V26" s="431"/>
      <c r="W26" s="483"/>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4"/>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4"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9">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
      <c r="B28" s="446"/>
      <c r="C28" s="447"/>
      <c r="D28" s="439"/>
      <c r="E28" s="439"/>
      <c r="F28" s="449"/>
      <c r="G28" s="451"/>
      <c r="H28" s="453"/>
      <c r="I28" s="453"/>
      <c r="J28" s="329"/>
      <c r="K28" s="263"/>
      <c r="L28" s="439"/>
      <c r="M28" s="458"/>
      <c r="N28" s="449"/>
      <c r="O28" s="439"/>
      <c r="P28" s="484"/>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5"/>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
      <c r="B29" s="446"/>
      <c r="C29" s="447"/>
      <c r="D29" s="439"/>
      <c r="E29" s="439"/>
      <c r="F29" s="450"/>
      <c r="G29" s="451"/>
      <c r="H29" s="454"/>
      <c r="I29" s="454"/>
      <c r="J29" s="330"/>
      <c r="K29" s="264"/>
      <c r="L29" s="439"/>
      <c r="M29" s="458"/>
      <c r="N29" s="450"/>
      <c r="O29" s="439"/>
      <c r="P29" s="484"/>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83"/>
      <c r="Q30" s="430" t="s">
        <v>36</v>
      </c>
      <c r="R30" s="339">
        <f>VLOOKUP(Q30,[1]vstupy!$B$3:$C$15,2,FALSE)</f>
        <v>0</v>
      </c>
      <c r="S30" s="562"/>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9">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
      <c r="B31" s="416"/>
      <c r="C31" s="417"/>
      <c r="D31" s="428"/>
      <c r="E31" s="428"/>
      <c r="F31" s="419"/>
      <c r="G31" s="421"/>
      <c r="H31" s="423"/>
      <c r="I31" s="423"/>
      <c r="J31" s="341"/>
      <c r="K31" s="342"/>
      <c r="L31" s="428"/>
      <c r="M31" s="429"/>
      <c r="N31" s="419"/>
      <c r="O31" s="428"/>
      <c r="P31" s="483"/>
      <c r="Q31" s="430"/>
      <c r="R31" s="343"/>
      <c r="S31" s="562"/>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
      <c r="B32" s="416"/>
      <c r="C32" s="417"/>
      <c r="D32" s="428"/>
      <c r="E32" s="428"/>
      <c r="F32" s="420"/>
      <c r="G32" s="421"/>
      <c r="H32" s="424"/>
      <c r="I32" s="424"/>
      <c r="J32" s="345"/>
      <c r="K32" s="346"/>
      <c r="L32" s="428"/>
      <c r="M32" s="429"/>
      <c r="N32" s="420"/>
      <c r="O32" s="428"/>
      <c r="P32" s="483"/>
      <c r="Q32" s="430"/>
      <c r="R32" s="347"/>
      <c r="S32" s="562"/>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4"/>
      <c r="Q33" s="441" t="s">
        <v>36</v>
      </c>
      <c r="R33" s="442">
        <f>VLOOKUP(Q33,[1]vstupy!$B$3:$C$15,2,FALSE)</f>
        <v>0</v>
      </c>
      <c r="S33" s="484"/>
      <c r="T33" s="440"/>
      <c r="U33" s="441" t="s">
        <v>36</v>
      </c>
      <c r="V33" s="442">
        <f>VLOOKUP(U33,[1]vstupy!$B$3:$C$15,2,FALSE)</f>
        <v>0</v>
      </c>
      <c r="W33" s="484"/>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9">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
      <c r="A34" s="19"/>
      <c r="B34" s="446"/>
      <c r="C34" s="447"/>
      <c r="D34" s="439"/>
      <c r="E34" s="439"/>
      <c r="F34" s="449"/>
      <c r="G34" s="451"/>
      <c r="H34" s="453"/>
      <c r="I34" s="453"/>
      <c r="J34" s="456"/>
      <c r="K34" s="449"/>
      <c r="L34" s="439"/>
      <c r="M34" s="458"/>
      <c r="N34" s="449"/>
      <c r="O34" s="439"/>
      <c r="P34" s="484"/>
      <c r="Q34" s="441"/>
      <c r="R34" s="442"/>
      <c r="S34" s="484"/>
      <c r="T34" s="440"/>
      <c r="U34" s="441"/>
      <c r="V34" s="442"/>
      <c r="W34" s="484"/>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
      <c r="A35" s="19"/>
      <c r="B35" s="446"/>
      <c r="C35" s="447"/>
      <c r="D35" s="439"/>
      <c r="E35" s="439"/>
      <c r="F35" s="450"/>
      <c r="G35" s="451"/>
      <c r="H35" s="454"/>
      <c r="I35" s="454"/>
      <c r="J35" s="457"/>
      <c r="K35" s="450"/>
      <c r="L35" s="439"/>
      <c r="M35" s="458"/>
      <c r="N35" s="450"/>
      <c r="O35" s="439"/>
      <c r="P35" s="484"/>
      <c r="Q35" s="441"/>
      <c r="R35" s="442"/>
      <c r="S35" s="484"/>
      <c r="T35" s="440"/>
      <c r="U35" s="441"/>
      <c r="V35" s="442"/>
      <c r="W35" s="484"/>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83"/>
      <c r="Q36" s="430" t="s">
        <v>36</v>
      </c>
      <c r="R36" s="431">
        <f>VLOOKUP(Q36,[1]vstupy!$B$3:$C$15,2,FALSE)</f>
        <v>0</v>
      </c>
      <c r="S36" s="483"/>
      <c r="T36" s="432"/>
      <c r="U36" s="430" t="s">
        <v>36</v>
      </c>
      <c r="V36" s="431">
        <f>VLOOKUP(U36,[1]vstupy!$B$3:$C$15,2,FALSE)</f>
        <v>0</v>
      </c>
      <c r="W36" s="483"/>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4"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9">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
      <c r="A37" s="19"/>
      <c r="B37" s="416"/>
      <c r="C37" s="417"/>
      <c r="D37" s="428"/>
      <c r="E37" s="428"/>
      <c r="F37" s="419"/>
      <c r="G37" s="421"/>
      <c r="H37" s="423"/>
      <c r="I37" s="423"/>
      <c r="J37" s="426"/>
      <c r="K37" s="419"/>
      <c r="L37" s="428"/>
      <c r="M37" s="429"/>
      <c r="N37" s="419"/>
      <c r="O37" s="428"/>
      <c r="P37" s="483"/>
      <c r="Q37" s="430"/>
      <c r="R37" s="431"/>
      <c r="S37" s="483"/>
      <c r="T37" s="432"/>
      <c r="U37" s="430"/>
      <c r="V37" s="431"/>
      <c r="W37" s="483"/>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5"/>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
      <c r="A38" s="19"/>
      <c r="B38" s="416"/>
      <c r="C38" s="417"/>
      <c r="D38" s="428"/>
      <c r="E38" s="428"/>
      <c r="F38" s="420"/>
      <c r="G38" s="421"/>
      <c r="H38" s="424"/>
      <c r="I38" s="424"/>
      <c r="J38" s="427"/>
      <c r="K38" s="420"/>
      <c r="L38" s="428"/>
      <c r="M38" s="429"/>
      <c r="N38" s="420"/>
      <c r="O38" s="428"/>
      <c r="P38" s="483"/>
      <c r="Q38" s="430"/>
      <c r="R38" s="431"/>
      <c r="S38" s="483"/>
      <c r="T38" s="432"/>
      <c r="U38" s="430"/>
      <c r="V38" s="431"/>
      <c r="W38" s="483"/>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4"/>
      <c r="Q39" s="441" t="s">
        <v>36</v>
      </c>
      <c r="R39" s="442">
        <f>VLOOKUP(Q39,vstupy!$B$3:$C$15,2,FALSE)</f>
        <v>0</v>
      </c>
      <c r="S39" s="484"/>
      <c r="T39" s="440"/>
      <c r="U39" s="441" t="s">
        <v>36</v>
      </c>
      <c r="V39" s="442">
        <f>VLOOKUP(U39,vstupy!$B$3:$C$15,2,FALSE)</f>
        <v>0</v>
      </c>
      <c r="W39" s="484"/>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9">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
      <c r="B40" s="446"/>
      <c r="C40" s="439"/>
      <c r="D40" s="439"/>
      <c r="E40" s="439"/>
      <c r="F40" s="449"/>
      <c r="G40" s="451"/>
      <c r="H40" s="453"/>
      <c r="I40" s="453"/>
      <c r="J40" s="456"/>
      <c r="K40" s="449"/>
      <c r="L40" s="439"/>
      <c r="M40" s="458"/>
      <c r="N40" s="449"/>
      <c r="O40" s="439"/>
      <c r="P40" s="484"/>
      <c r="Q40" s="441"/>
      <c r="R40" s="442"/>
      <c r="S40" s="484"/>
      <c r="T40" s="440"/>
      <c r="U40" s="441"/>
      <c r="V40" s="442"/>
      <c r="W40" s="484"/>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
      <c r="B41" s="446"/>
      <c r="C41" s="439"/>
      <c r="D41" s="439"/>
      <c r="E41" s="439"/>
      <c r="F41" s="450"/>
      <c r="G41" s="451"/>
      <c r="H41" s="454"/>
      <c r="I41" s="454"/>
      <c r="J41" s="457"/>
      <c r="K41" s="450"/>
      <c r="L41" s="439"/>
      <c r="M41" s="458"/>
      <c r="N41" s="450"/>
      <c r="O41" s="439"/>
      <c r="P41" s="484"/>
      <c r="Q41" s="441"/>
      <c r="R41" s="442"/>
      <c r="S41" s="484"/>
      <c r="T41" s="440"/>
      <c r="U41" s="441"/>
      <c r="V41" s="442"/>
      <c r="W41" s="484"/>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83"/>
      <c r="Q42" s="430" t="s">
        <v>36</v>
      </c>
      <c r="R42" s="431">
        <f>VLOOKUP(Q42,vstupy!$B$3:$C$15,2,FALSE)</f>
        <v>0</v>
      </c>
      <c r="S42" s="483"/>
      <c r="T42" s="432"/>
      <c r="U42" s="430" t="s">
        <v>36</v>
      </c>
      <c r="V42" s="431">
        <f>VLOOKUP(U42,vstupy!$B$3:$C$15,2,FALSE)</f>
        <v>0</v>
      </c>
      <c r="W42" s="483"/>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9">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
      <c r="B43" s="416"/>
      <c r="C43" s="428"/>
      <c r="D43" s="428"/>
      <c r="E43" s="428"/>
      <c r="F43" s="419"/>
      <c r="G43" s="421"/>
      <c r="H43" s="423"/>
      <c r="I43" s="423"/>
      <c r="J43" s="426"/>
      <c r="K43" s="419"/>
      <c r="L43" s="428"/>
      <c r="M43" s="429"/>
      <c r="N43" s="419"/>
      <c r="O43" s="428"/>
      <c r="P43" s="483"/>
      <c r="Q43" s="430"/>
      <c r="R43" s="431"/>
      <c r="S43" s="483"/>
      <c r="T43" s="432"/>
      <c r="U43" s="430"/>
      <c r="V43" s="431"/>
      <c r="W43" s="483"/>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
      <c r="B44" s="416"/>
      <c r="C44" s="428"/>
      <c r="D44" s="428"/>
      <c r="E44" s="428"/>
      <c r="F44" s="420"/>
      <c r="G44" s="421"/>
      <c r="H44" s="424"/>
      <c r="I44" s="424"/>
      <c r="J44" s="427"/>
      <c r="K44" s="420"/>
      <c r="L44" s="428"/>
      <c r="M44" s="429"/>
      <c r="N44" s="420"/>
      <c r="O44" s="428"/>
      <c r="P44" s="483"/>
      <c r="Q44" s="430"/>
      <c r="R44" s="431"/>
      <c r="S44" s="483"/>
      <c r="T44" s="432"/>
      <c r="U44" s="430"/>
      <c r="V44" s="431"/>
      <c r="W44" s="483"/>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25">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25">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25">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25">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0</v>
      </c>
      <c r="DM249" s="295">
        <f>SUM(DM9:DM248)</f>
        <v>0</v>
      </c>
      <c r="DN249" s="295">
        <f>SUM(DN9:DN248)</f>
        <v>0</v>
      </c>
      <c r="DO249" s="295">
        <f>SUM(DO9:DO248)</f>
        <v>0</v>
      </c>
      <c r="DP249" s="295">
        <f>SUM(DP9:DP248)</f>
        <v>0</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0</v>
      </c>
      <c r="BG250" s="160">
        <f>BA249+BC249++BE249+BG249+BI249</f>
        <v>0</v>
      </c>
      <c r="BR250" s="160">
        <f>BL249+BN249+BP249+BR249+BT249</f>
        <v>0</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0</v>
      </c>
      <c r="AQ251" s="160">
        <f>AQ249+BA249</f>
        <v>0</v>
      </c>
      <c r="AS251" s="160">
        <f>AS249+BC249</f>
        <v>0</v>
      </c>
      <c r="AU251" s="160">
        <f>AU249+BE249</f>
        <v>0</v>
      </c>
      <c r="AW251" s="160">
        <f>AW249+BG249</f>
        <v>0</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0</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0</v>
      </c>
      <c r="BF253" s="141" t="s">
        <v>131</v>
      </c>
      <c r="CA253" s="141" t="s">
        <v>131</v>
      </c>
      <c r="ED253" s="141"/>
    </row>
    <row r="254" spans="2:134" ht="41.25" customHeight="1" x14ac:dyDescent="0.2">
      <c r="AO254" s="160">
        <f>AO252-AO253</f>
        <v>0</v>
      </c>
      <c r="BC254" s="141" t="s">
        <v>132</v>
      </c>
      <c r="BE254" s="141" t="s">
        <v>132</v>
      </c>
      <c r="BG254" s="160">
        <f>AW250+BG250</f>
        <v>0</v>
      </c>
      <c r="BU254" s="160"/>
      <c r="BX254" s="141" t="s">
        <v>132</v>
      </c>
      <c r="BZ254" s="141" t="s">
        <v>132</v>
      </c>
      <c r="CB254" s="160">
        <f>BR250+CB250</f>
        <v>0</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0</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0</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CZ12:CZ14"/>
    <mergeCell ref="DA12:DA14"/>
    <mergeCell ref="DB12:DB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M87:CM89"/>
    <mergeCell ref="CT105:CT107"/>
    <mergeCell ref="CY105:CY107"/>
    <mergeCell ref="CM114:CM116"/>
    <mergeCell ref="CN114:CN116"/>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L69:CL71"/>
    <mergeCell ref="CK66:CK68"/>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H60:CH62"/>
    <mergeCell ref="CF69:CF71"/>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E48:CE50"/>
    <mergeCell ref="CE51:CE53"/>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9" zoomScale="85" zoomScaleNormal="85" workbookViewId="0">
      <selection activeCell="E29" sqref="E2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0</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16.5" customHeight="1" x14ac:dyDescent="0.2">
      <c r="A29" s="176">
        <f>'Krok 1- Kalkulačka '!B9</f>
        <v>1</v>
      </c>
      <c r="B29" s="176" t="str">
        <f>'Krok 1- Kalkulačka '!C9</f>
        <v>Návrh zákona o podpore prioritných okresov a o zmene a doplnení niektorých zákonov nie je reguláciou. Nahrádza sa ním zákon č. 336/2015 Z. z. o podpore najmenej rozvinutých okresov a o zmene a doplnení niektorých zákonov v znení neskorších predpisov s upravenou terminológiou a procesmi.</v>
      </c>
      <c r="C29" s="176">
        <f>'Krok 1- Kalkulačka '!D9</f>
        <v>0</v>
      </c>
      <c r="D29" s="176">
        <f>'Krok 1- Kalkulačka '!E9</f>
        <v>0</v>
      </c>
      <c r="E29" s="176" t="str">
        <f>'Krok 1- Kalkulačka '!F9</f>
        <v>vyberte</v>
      </c>
      <c r="F29" s="179" t="str">
        <f>IF('Krok 1- Kalkulačka '!G9&gt;0,'Krok 1- Kalkulačka '!G9,"-")</f>
        <v>-</v>
      </c>
      <c r="G29" s="176">
        <f>'Krok 1- Kalkulačka '!K9</f>
        <v>0</v>
      </c>
      <c r="H29" s="177">
        <f>'Krok 1- Kalkulačka '!L9</f>
        <v>0</v>
      </c>
      <c r="I29" s="288">
        <f>'Krok 1- Kalkulačka '!DL9</f>
        <v>0</v>
      </c>
      <c r="J29" s="178">
        <f>'Krok 1- Kalkulačka '!DM9</f>
        <v>0</v>
      </c>
      <c r="K29" s="176" t="str">
        <f>'Krok 1- Kalkulačka '!N9</f>
        <v>vyberte</v>
      </c>
      <c r="L29" s="228">
        <f>'Krok 1- Kalkulačka '!DP9</f>
        <v>0</v>
      </c>
      <c r="M29" s="178">
        <f>'Krok 1- Kalkulačka '!ED9</f>
        <v>0</v>
      </c>
    </row>
    <row r="30" spans="1:15" x14ac:dyDescent="0.2">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13.5" x14ac:dyDescent="0.2">
      <c r="A10" s="77" t="s">
        <v>74</v>
      </c>
      <c r="B10" s="82" t="e">
        <f>SUM(B6:B9)</f>
        <v>#REF!</v>
      </c>
      <c r="C10" s="85" t="e">
        <f>SUM(C6:C9)</f>
        <v>#REF!</v>
      </c>
      <c r="E10" s="127">
        <f>'Krok 1- Kalkulačka '!B9</f>
        <v>1</v>
      </c>
      <c r="F10" s="127" t="str">
        <f>'Krok 1- Kalkulačka '!C9</f>
        <v>Návrh zákona o podpore prioritných okresov a o zmene a doplnení niektorých zákonov nie je reguláciou. Nahrádza sa ním zákon č. 336/2015 Z. z. o podpore najmenej rozvinutých okresov a o zmene a doplnení niektorých zákonov v znení neskorších predpisov s upravenou terminológiou a procesmi.</v>
      </c>
      <c r="G10" s="127">
        <f>'Krok 1- Kalkulačka '!E9</f>
        <v>0</v>
      </c>
      <c r="H10" s="127" t="str">
        <f>'Krok 1- Kalkulačka '!F9</f>
        <v>vyberte</v>
      </c>
      <c r="I10" s="127">
        <f>'Krok 1- Kalkulačka '!G9</f>
        <v>0</v>
      </c>
      <c r="J10" s="127">
        <f>'Krok 1- Kalkulačka '!K9</f>
        <v>0</v>
      </c>
      <c r="K10" s="127">
        <f>'Krok 1- Kalkulačka '!L9</f>
        <v>0</v>
      </c>
      <c r="L10" s="127" t="e">
        <f>'Krok 1- Kalkulačka '!#REF!</f>
        <v>#REF!</v>
      </c>
      <c r="M10" s="128">
        <f>'Krok 1- Kalkulačka '!DL9</f>
        <v>0</v>
      </c>
      <c r="N10" s="128">
        <f>'Krok 1- Kalkulačka '!DO9</f>
        <v>0</v>
      </c>
      <c r="O10" s="127" t="str">
        <f>'Krok 1- Kalkulačka '!N9</f>
        <v>vyberte</v>
      </c>
    </row>
    <row r="11" spans="1:15" ht="20.25" customHeight="1" x14ac:dyDescent="0.2">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2022-12-16T15:41:22Z</cp:lastPrinted>
  <dcterms:created xsi:type="dcterms:W3CDTF">2014-07-30T13:24:38Z</dcterms:created>
  <dcterms:modified xsi:type="dcterms:W3CDTF">2024-09-10T11:24:50Z</dcterms:modified>
</cp:coreProperties>
</file>