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hysek\Documents\Dokumenty\legislatíva SR\01, letecký zákon 143-1998\40, novela kvôli bezpilotným - november 2023\leg. proces\15, LRV\01, materiál na podpis\"/>
    </mc:Choice>
  </mc:AlternateContent>
  <workbookProtection workbookAlgorithmName="SHA-512" workbookHashValue="9ifugh1Z5EQ/5c/8P8rCZzO3NADOC26UR46P28jLNiCt6vJU+bBSyou2iZrxe7fZBYwkCthzuRbHWmwwvw5g/g==" workbookSaltValue="HxGd3oPNA5uIrNGb+S46MQ==" workbookSpinCount="100000" lockStructure="1"/>
  <bookViews>
    <workbookView xWindow="0" yWindow="1800" windowWidth="28800" windowHeight="12285"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AB44" i="2" l="1"/>
  <c r="Z44" i="2"/>
  <c r="AB43" i="2"/>
  <c r="Z43" i="2"/>
  <c r="AB42" i="2"/>
  <c r="Z42" i="2"/>
  <c r="AB41" i="2"/>
  <c r="Z41" i="2"/>
  <c r="AB40" i="2"/>
  <c r="Z40" i="2"/>
  <c r="AB39" i="2"/>
  <c r="Z39" i="2"/>
  <c r="Z26" i="2"/>
  <c r="Z25" i="2"/>
  <c r="Z24" i="2"/>
  <c r="Z17" i="2"/>
  <c r="Z16" i="2"/>
  <c r="Z15" i="2"/>
  <c r="AC41" i="2" l="1"/>
  <c r="AC44" i="2"/>
  <c r="AC39" i="2"/>
  <c r="AC42" i="2"/>
  <c r="AC43" i="2"/>
  <c r="AC40" i="2"/>
  <c r="H9" i="2" l="1"/>
  <c r="H12" i="2"/>
  <c r="M9" i="2"/>
  <c r="M12" i="2"/>
  <c r="AN144" i="2"/>
  <c r="AN54" i="2"/>
  <c r="AN57" i="2"/>
  <c r="AN60" i="2"/>
  <c r="AN63" i="2"/>
  <c r="AN66" i="2"/>
  <c r="AN69" i="2"/>
  <c r="AN72" i="2"/>
  <c r="AN75" i="2"/>
  <c r="AN78" i="2"/>
  <c r="AN81" i="2"/>
  <c r="AN84" i="2"/>
  <c r="AN87" i="2"/>
  <c r="AN90" i="2"/>
  <c r="AN93" i="2"/>
  <c r="AN96" i="2"/>
  <c r="AN99" i="2"/>
  <c r="AN102" i="2"/>
  <c r="AN105" i="2"/>
  <c r="AN108" i="2"/>
  <c r="AN111" i="2"/>
  <c r="AN114" i="2"/>
  <c r="AN117" i="2"/>
  <c r="AN120" i="2"/>
  <c r="AN123" i="2"/>
  <c r="AN126" i="2"/>
  <c r="AN129" i="2"/>
  <c r="AN132" i="2"/>
  <c r="AN135" i="2"/>
  <c r="AN138" i="2"/>
  <c r="AN141" i="2"/>
  <c r="AN147" i="2"/>
  <c r="AN150" i="2"/>
  <c r="AN153" i="2"/>
  <c r="AN156" i="2"/>
  <c r="DY57" i="2" l="1"/>
  <c r="DY60" i="2"/>
  <c r="DY63" i="2"/>
  <c r="DY66" i="2"/>
  <c r="DY69" i="2"/>
  <c r="DY72" i="2"/>
  <c r="DY75" i="2"/>
  <c r="DY78" i="2"/>
  <c r="DY81" i="2"/>
  <c r="DY84" i="2"/>
  <c r="DY87" i="2"/>
  <c r="DY90" i="2"/>
  <c r="DY93" i="2"/>
  <c r="DY96" i="2"/>
  <c r="DY99" i="2"/>
  <c r="DY102" i="2"/>
  <c r="DY105" i="2"/>
  <c r="DY108" i="2"/>
  <c r="DY111" i="2"/>
  <c r="DY114" i="2"/>
  <c r="DY117" i="2"/>
  <c r="DY120" i="2"/>
  <c r="DY123" i="2"/>
  <c r="DY126" i="2"/>
  <c r="DY129" i="2"/>
  <c r="DY132" i="2"/>
  <c r="DY135" i="2"/>
  <c r="DY138" i="2"/>
  <c r="DY141" i="2"/>
  <c r="DY144" i="2"/>
  <c r="DY147" i="2"/>
  <c r="DY150" i="2"/>
  <c r="DY153" i="2"/>
  <c r="DY156" i="2"/>
  <c r="DX57" i="2"/>
  <c r="DX60" i="2"/>
  <c r="DX63" i="2"/>
  <c r="DX66" i="2"/>
  <c r="DX69" i="2"/>
  <c r="DX72" i="2"/>
  <c r="DX75" i="2"/>
  <c r="DX78" i="2"/>
  <c r="DX81" i="2"/>
  <c r="DX84" i="2"/>
  <c r="DX87" i="2"/>
  <c r="DX90" i="2"/>
  <c r="DX93" i="2"/>
  <c r="DX96" i="2"/>
  <c r="DX99" i="2"/>
  <c r="DX102" i="2"/>
  <c r="DX105" i="2"/>
  <c r="DX108" i="2"/>
  <c r="DX111" i="2"/>
  <c r="DX114" i="2"/>
  <c r="DX117" i="2"/>
  <c r="DX120" i="2"/>
  <c r="DX123" i="2"/>
  <c r="DX126" i="2"/>
  <c r="DX129" i="2"/>
  <c r="DX132" i="2"/>
  <c r="DX135" i="2"/>
  <c r="DX138" i="2"/>
  <c r="DX141" i="2"/>
  <c r="DX144" i="2"/>
  <c r="DX147" i="2"/>
  <c r="DX150" i="2"/>
  <c r="DX153" i="2"/>
  <c r="DX156" i="2"/>
  <c r="DZ57" i="2" l="1"/>
  <c r="DZ60" i="2"/>
  <c r="DZ63" i="2"/>
  <c r="DZ66" i="2"/>
  <c r="DZ69" i="2"/>
  <c r="DZ72" i="2"/>
  <c r="DZ75" i="2"/>
  <c r="DZ78" i="2"/>
  <c r="DZ81" i="2"/>
  <c r="DZ84" i="2"/>
  <c r="DZ87" i="2"/>
  <c r="DZ90" i="2"/>
  <c r="DZ93" i="2"/>
  <c r="DZ96" i="2"/>
  <c r="DZ99" i="2"/>
  <c r="DZ102" i="2"/>
  <c r="DZ105" i="2"/>
  <c r="DZ108" i="2"/>
  <c r="DZ111" i="2"/>
  <c r="DZ114" i="2"/>
  <c r="DZ117" i="2"/>
  <c r="DZ120" i="2"/>
  <c r="DZ123" i="2"/>
  <c r="DZ126" i="2"/>
  <c r="DZ129" i="2"/>
  <c r="DZ132" i="2"/>
  <c r="DZ135" i="2"/>
  <c r="DZ138" i="2"/>
  <c r="DZ141" i="2"/>
  <c r="DZ144" i="2"/>
  <c r="DZ147" i="2"/>
  <c r="DZ150" i="2"/>
  <c r="DZ153" i="2"/>
  <c r="DZ156" i="2"/>
  <c r="AI57" i="2"/>
  <c r="AI60" i="2"/>
  <c r="AI63" i="2"/>
  <c r="AI66" i="2"/>
  <c r="AI69" i="2"/>
  <c r="AI72" i="2"/>
  <c r="AI75" i="2"/>
  <c r="AI78" i="2"/>
  <c r="AI81" i="2"/>
  <c r="AI84" i="2"/>
  <c r="AI87" i="2"/>
  <c r="AI90" i="2"/>
  <c r="AI93" i="2"/>
  <c r="AI96" i="2"/>
  <c r="AI99" i="2"/>
  <c r="AI102" i="2"/>
  <c r="AI105" i="2"/>
  <c r="AI108" i="2"/>
  <c r="AI111" i="2"/>
  <c r="AI114" i="2"/>
  <c r="AI117" i="2"/>
  <c r="AI120" i="2"/>
  <c r="AI123" i="2"/>
  <c r="AI126" i="2"/>
  <c r="AI129" i="2"/>
  <c r="AI132" i="2"/>
  <c r="AI135" i="2"/>
  <c r="AI138" i="2"/>
  <c r="AI141" i="2"/>
  <c r="AI144" i="2"/>
  <c r="AI147" i="2"/>
  <c r="AI150" i="2"/>
  <c r="AI153" i="2"/>
  <c r="AI156" i="2"/>
  <c r="AM57" i="2"/>
  <c r="AM60" i="2"/>
  <c r="AM63" i="2"/>
  <c r="AM66" i="2"/>
  <c r="AM69" i="2"/>
  <c r="AM72" i="2"/>
  <c r="AM75" i="2"/>
  <c r="AM78" i="2"/>
  <c r="AM81" i="2"/>
  <c r="AM84" i="2"/>
  <c r="AM87" i="2"/>
  <c r="AM90" i="2"/>
  <c r="AM93" i="2"/>
  <c r="AM96" i="2"/>
  <c r="AM99" i="2"/>
  <c r="AM102" i="2"/>
  <c r="AM105" i="2"/>
  <c r="AM108" i="2"/>
  <c r="AM111" i="2"/>
  <c r="AM114" i="2"/>
  <c r="AM117" i="2"/>
  <c r="AM120" i="2"/>
  <c r="AM123" i="2"/>
  <c r="AM126" i="2"/>
  <c r="AM129" i="2"/>
  <c r="AM132" i="2"/>
  <c r="AM135" i="2"/>
  <c r="AM138" i="2"/>
  <c r="AM141" i="2"/>
  <c r="AM144" i="2"/>
  <c r="AM147" i="2"/>
  <c r="AM150" i="2"/>
  <c r="AM153" i="2"/>
  <c r="AM156" i="2"/>
  <c r="BF15" i="2"/>
  <c r="DJ57" i="2"/>
  <c r="DJ60" i="2"/>
  <c r="DJ63" i="2"/>
  <c r="DJ66" i="2"/>
  <c r="DJ69" i="2"/>
  <c r="DJ72" i="2"/>
  <c r="DJ75" i="2"/>
  <c r="DJ78" i="2"/>
  <c r="DJ81" i="2"/>
  <c r="DJ84" i="2"/>
  <c r="DJ87" i="2"/>
  <c r="DJ90" i="2"/>
  <c r="DJ93" i="2"/>
  <c r="DJ96" i="2"/>
  <c r="DJ99" i="2"/>
  <c r="DJ102" i="2"/>
  <c r="DJ105" i="2"/>
  <c r="DJ108" i="2"/>
  <c r="DJ111" i="2"/>
  <c r="DJ114" i="2"/>
  <c r="DJ117" i="2"/>
  <c r="DJ120" i="2"/>
  <c r="DJ123" i="2"/>
  <c r="DJ126" i="2"/>
  <c r="DJ129" i="2"/>
  <c r="DJ132" i="2"/>
  <c r="DJ135" i="2"/>
  <c r="DJ138" i="2"/>
  <c r="DJ141" i="2"/>
  <c r="DJ144" i="2"/>
  <c r="DJ147" i="2"/>
  <c r="DJ150" i="2"/>
  <c r="DJ153" i="2"/>
  <c r="DJ156" i="2"/>
  <c r="B33" i="2"/>
  <c r="H15" i="2" l="1"/>
  <c r="H18" i="2"/>
  <c r="H21" i="2"/>
  <c r="BJ9" i="2" l="1"/>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AB16" i="2"/>
  <c r="AB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Y48" i="2" l="1"/>
  <c r="DX48" i="2"/>
  <c r="DZ48" i="2"/>
  <c r="DY45" i="2"/>
  <c r="DX45" i="2"/>
  <c r="DZ45" i="2"/>
  <c r="DY42" i="2"/>
  <c r="DX42" i="2"/>
  <c r="DZ42" i="2"/>
  <c r="AL15" i="2"/>
  <c r="AL12" i="2"/>
  <c r="AK9" i="2"/>
  <c r="AG9" i="2"/>
  <c r="BA9" i="2" s="1"/>
  <c r="DX9" i="2" s="1"/>
  <c r="AC12" i="2"/>
  <c r="AC15" i="2"/>
  <c r="AC17" i="2"/>
  <c r="AC13" i="2"/>
  <c r="AC16" i="2"/>
  <c r="AC14" i="2"/>
  <c r="B23" i="3"/>
  <c r="Z38" i="2" l="1"/>
  <c r="Z37" i="2"/>
  <c r="Z36" i="2"/>
  <c r="Z35" i="2"/>
  <c r="Z34" i="2"/>
  <c r="Z33" i="2"/>
  <c r="Z32" i="2"/>
  <c r="Z31" i="2"/>
  <c r="Z30" i="2"/>
  <c r="Z29" i="2"/>
  <c r="Z28" i="2"/>
  <c r="Z27" i="2"/>
  <c r="Z23" i="2"/>
  <c r="Z22" i="2"/>
  <c r="Z21" i="2"/>
  <c r="Z20" i="2"/>
  <c r="Z19" i="2"/>
  <c r="Z18" i="2"/>
  <c r="Z11" i="2"/>
  <c r="Z10" i="2"/>
  <c r="Z9" i="2"/>
  <c r="AZ66" i="2" l="1"/>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DX15" i="2" s="1"/>
  <c r="BB15" i="2"/>
  <c r="BC15" i="2"/>
  <c r="DY15" i="2" s="1"/>
  <c r="BD15" i="2"/>
  <c r="BE15" i="2"/>
  <c r="DZ15" i="2" s="1"/>
  <c r="BG15" i="2"/>
  <c r="BH15" i="2"/>
  <c r="BI15" i="2"/>
  <c r="AZ18" i="2"/>
  <c r="BA18" i="2"/>
  <c r="DX18" i="2" s="1"/>
  <c r="BB18" i="2"/>
  <c r="BC18" i="2"/>
  <c r="DY18" i="2" s="1"/>
  <c r="BD18" i="2"/>
  <c r="BE18" i="2"/>
  <c r="DZ18" i="2" s="1"/>
  <c r="BF18" i="2"/>
  <c r="BG18" i="2"/>
  <c r="BH18" i="2"/>
  <c r="BI18" i="2"/>
  <c r="AZ21" i="2"/>
  <c r="BA21" i="2"/>
  <c r="DX21" i="2" s="1"/>
  <c r="BB21" i="2"/>
  <c r="BC21" i="2"/>
  <c r="DY21" i="2" s="1"/>
  <c r="BD21" i="2"/>
  <c r="BE21" i="2"/>
  <c r="DZ21" i="2" s="1"/>
  <c r="BF21" i="2"/>
  <c r="BG21" i="2"/>
  <c r="BH21" i="2"/>
  <c r="BI21" i="2"/>
  <c r="AZ24" i="2"/>
  <c r="BA24" i="2"/>
  <c r="DX24" i="2" s="1"/>
  <c r="BB24" i="2"/>
  <c r="BC24" i="2"/>
  <c r="DY24" i="2" s="1"/>
  <c r="BD24" i="2"/>
  <c r="BE24" i="2"/>
  <c r="DZ24" i="2" s="1"/>
  <c r="BF24" i="2"/>
  <c r="BG24" i="2"/>
  <c r="BH24" i="2"/>
  <c r="BI24" i="2"/>
  <c r="AZ27" i="2"/>
  <c r="BA27" i="2"/>
  <c r="DX27" i="2" s="1"/>
  <c r="BB27" i="2"/>
  <c r="BC27" i="2"/>
  <c r="DY27" i="2" s="1"/>
  <c r="BD27" i="2"/>
  <c r="BE27" i="2"/>
  <c r="DZ27" i="2" s="1"/>
  <c r="BF27" i="2"/>
  <c r="BG27" i="2"/>
  <c r="BH27" i="2"/>
  <c r="BI27" i="2"/>
  <c r="AZ33" i="2"/>
  <c r="BA33" i="2"/>
  <c r="DX33" i="2" s="1"/>
  <c r="BB33" i="2"/>
  <c r="BC33" i="2"/>
  <c r="DY33" i="2" s="1"/>
  <c r="BD33" i="2"/>
  <c r="BE33" i="2"/>
  <c r="DZ33" i="2" s="1"/>
  <c r="BF33" i="2"/>
  <c r="BG33" i="2"/>
  <c r="BH33" i="2"/>
  <c r="BI33" i="2"/>
  <c r="AZ39" i="2"/>
  <c r="BA39" i="2"/>
  <c r="DX39" i="2" s="1"/>
  <c r="BB39" i="2"/>
  <c r="BC39" i="2"/>
  <c r="DY39" i="2" s="1"/>
  <c r="BD39" i="2"/>
  <c r="BE39" i="2"/>
  <c r="DZ39" i="2" s="1"/>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DX51" i="2" s="1"/>
  <c r="BB51" i="2"/>
  <c r="BC51" i="2"/>
  <c r="DY51" i="2" s="1"/>
  <c r="BD51" i="2"/>
  <c r="BE51" i="2"/>
  <c r="DZ51" i="2" s="1"/>
  <c r="BF51" i="2"/>
  <c r="BG51" i="2"/>
  <c r="BH51" i="2"/>
  <c r="BI51" i="2"/>
  <c r="AZ54" i="2"/>
  <c r="BA54" i="2"/>
  <c r="DX54" i="2" s="1"/>
  <c r="BB54" i="2"/>
  <c r="BC54" i="2"/>
  <c r="DY54" i="2" s="1"/>
  <c r="BD54" i="2"/>
  <c r="BE54" i="2"/>
  <c r="DZ54" i="2" s="1"/>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T27" i="2"/>
  <c r="AU27" i="2"/>
  <c r="AP30" i="2"/>
  <c r="AQ30" i="2"/>
  <c r="AT30" i="2"/>
  <c r="AU30" i="2"/>
  <c r="AP36" i="2"/>
  <c r="AQ36" i="2"/>
  <c r="AT36" i="2"/>
  <c r="AU36" i="2"/>
  <c r="AP39" i="2"/>
  <c r="AQ39" i="2"/>
  <c r="AT39" i="2"/>
  <c r="AU39" i="2"/>
  <c r="AV39" i="2"/>
  <c r="AW39" i="2"/>
  <c r="AP42" i="2"/>
  <c r="AQ42" i="2"/>
  <c r="AT42" i="2"/>
  <c r="AU42" i="2"/>
  <c r="AV42" i="2"/>
  <c r="AW42" i="2"/>
  <c r="AP45" i="2"/>
  <c r="AQ45" i="2"/>
  <c r="AR45" i="2"/>
  <c r="AS45" i="2"/>
  <c r="AT45" i="2"/>
  <c r="AU45" i="2"/>
  <c r="AV45" i="2"/>
  <c r="AW45" i="2"/>
  <c r="AP48" i="2"/>
  <c r="AQ48" i="2"/>
  <c r="AT48" i="2"/>
  <c r="AU48" i="2"/>
  <c r="AV48" i="2"/>
  <c r="AW48"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165" i="2"/>
  <c r="M36" i="2"/>
  <c r="AJ36" i="2" s="1"/>
  <c r="BD36" i="2" s="1"/>
  <c r="DC36" i="2" s="1"/>
  <c r="AB38" i="2"/>
  <c r="AB37" i="2"/>
  <c r="CE36" i="2"/>
  <c r="DK36" i="2" s="1"/>
  <c r="AE36" i="2"/>
  <c r="AB36" i="2"/>
  <c r="V36" i="2"/>
  <c r="R36" i="2"/>
  <c r="AG36" i="2"/>
  <c r="BA36" i="2" s="1"/>
  <c r="DX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K36" i="2"/>
  <c r="BE36" i="2" s="1"/>
  <c r="BO36" i="2"/>
  <c r="BY36" i="2"/>
  <c r="BV36" i="2"/>
  <c r="AC26" i="2"/>
  <c r="AC38" i="2"/>
  <c r="AF36" i="2"/>
  <c r="AC24" i="2"/>
  <c r="AL36" i="2"/>
  <c r="AV36" i="2" s="1"/>
  <c r="AC25" i="2"/>
  <c r="AC37" i="2"/>
  <c r="AC36" i="2"/>
  <c r="CZ36" i="2"/>
  <c r="CQ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M18" i="2"/>
  <c r="AJ18" i="2" s="1"/>
  <c r="M15" i="2"/>
  <c r="AM15" i="2" s="1"/>
  <c r="AB11" i="2"/>
  <c r="AB10" i="2"/>
  <c r="AB9" i="2"/>
  <c r="V9" i="2"/>
  <c r="AL9" i="2" s="1"/>
  <c r="AN24" i="2" l="1"/>
  <c r="AN36" i="2"/>
  <c r="AX36" i="2" s="1"/>
  <c r="AI36" i="2"/>
  <c r="AS36" i="2" s="1"/>
  <c r="CP36" i="2" s="1"/>
  <c r="AR36" i="2"/>
  <c r="AM18" i="2"/>
  <c r="BZ36" i="2"/>
  <c r="DZ36" i="2"/>
  <c r="BF36" i="2"/>
  <c r="DE36" i="2" s="1"/>
  <c r="AM36" i="2"/>
  <c r="AW36" i="2" s="1"/>
  <c r="BR36" i="2" s="1"/>
  <c r="AI9" i="2"/>
  <c r="AM9" i="2"/>
  <c r="AM12" i="2"/>
  <c r="AW12" i="2" s="1"/>
  <c r="AJ9" i="2"/>
  <c r="AJ12" i="2"/>
  <c r="AF9" i="2"/>
  <c r="AZ9" i="2" s="1"/>
  <c r="DJ36" i="2"/>
  <c r="AH24" i="2"/>
  <c r="AI24" i="2" s="1"/>
  <c r="AK24" i="2"/>
  <c r="AU24" i="2" s="1"/>
  <c r="AH27" i="2"/>
  <c r="AK27" i="2"/>
  <c r="AK12" i="2"/>
  <c r="AH12" i="2"/>
  <c r="BB12" i="2" s="1"/>
  <c r="AK33" i="2"/>
  <c r="AU33" i="2" s="1"/>
  <c r="AH33" i="2"/>
  <c r="AI33" i="2" s="1"/>
  <c r="AU21" i="2"/>
  <c r="AH21" i="2"/>
  <c r="AI21" i="2" s="1"/>
  <c r="AK15" i="2"/>
  <c r="AU15" i="2" s="1"/>
  <c r="AH15" i="2"/>
  <c r="AI15" i="2" s="1"/>
  <c r="AK18" i="2"/>
  <c r="AU18" i="2" s="1"/>
  <c r="AH18" i="2"/>
  <c r="AI18" i="2" s="1"/>
  <c r="AH30" i="2"/>
  <c r="AK30" i="2"/>
  <c r="BE30" i="2" s="1"/>
  <c r="DZ30" i="2" s="1"/>
  <c r="BC36" i="2"/>
  <c r="BB36" i="2"/>
  <c r="AZ36" i="2"/>
  <c r="CY36" i="2" s="1"/>
  <c r="CN36" i="2"/>
  <c r="BQ36" i="2"/>
  <c r="AJ30" i="2"/>
  <c r="BD30" i="2" s="1"/>
  <c r="AT18" i="2"/>
  <c r="AJ27" i="2"/>
  <c r="AV9" i="2"/>
  <c r="BH36" i="2"/>
  <c r="DG36" i="2" s="1"/>
  <c r="AJ15" i="2"/>
  <c r="AT15" i="2" s="1"/>
  <c r="AJ33" i="2"/>
  <c r="AT33" i="2" s="1"/>
  <c r="AT9" i="2"/>
  <c r="AJ21" i="2"/>
  <c r="AT21" i="2" s="1"/>
  <c r="AJ24" i="2"/>
  <c r="AT24" i="2" s="1"/>
  <c r="CH36" i="2"/>
  <c r="DT36" i="2" s="1"/>
  <c r="BP36" i="2"/>
  <c r="BK36" i="2"/>
  <c r="DR36" i="2"/>
  <c r="AC19" i="2"/>
  <c r="AC31" i="2"/>
  <c r="AC23" i="2"/>
  <c r="AC28" i="2"/>
  <c r="AC33" i="2"/>
  <c r="AC11" i="2"/>
  <c r="AC27" i="2"/>
  <c r="AC10" i="2"/>
  <c r="AC18" i="2"/>
  <c r="AC29" i="2"/>
  <c r="AC35" i="2"/>
  <c r="AC9" i="2"/>
  <c r="AC22" i="2"/>
  <c r="AC30" i="2"/>
  <c r="AC21" i="2"/>
  <c r="AC20" i="2"/>
  <c r="AC32" i="2"/>
  <c r="AC34" i="2"/>
  <c r="CA36" i="2" l="1"/>
  <c r="CI36" i="2"/>
  <c r="DU36" i="2" s="1"/>
  <c r="AI30" i="2"/>
  <c r="AS30" i="2" s="1"/>
  <c r="AR30" i="2"/>
  <c r="AI27" i="2"/>
  <c r="AS27" i="2" s="1"/>
  <c r="AR27" i="2"/>
  <c r="BN36" i="2"/>
  <c r="BM36" i="2"/>
  <c r="CO36" i="2"/>
  <c r="DB36" i="2"/>
  <c r="DY36" i="2"/>
  <c r="BW36" i="2"/>
  <c r="DA36" i="2"/>
  <c r="AI12" i="2"/>
  <c r="AU12" i="2"/>
  <c r="BE12" i="2"/>
  <c r="DZ12" i="2" s="1"/>
  <c r="AT12" i="2"/>
  <c r="BD12" i="2"/>
  <c r="CG36" i="2"/>
  <c r="DS36" i="2" s="1"/>
  <c r="AR24" i="2"/>
  <c r="AS24" i="2"/>
  <c r="AS21" i="2"/>
  <c r="AR21" i="2"/>
  <c r="BM21" i="2" s="1"/>
  <c r="AS18" i="2"/>
  <c r="AR18" i="2"/>
  <c r="BG36" i="2"/>
  <c r="AS15" i="2"/>
  <c r="AR15" i="2"/>
  <c r="AR33" i="2"/>
  <c r="AS33" i="2"/>
  <c r="AR9" i="2"/>
  <c r="AR12" i="2"/>
  <c r="AP9" i="2"/>
  <c r="BK9" i="2" s="1"/>
  <c r="BX36" i="2"/>
  <c r="AQ9" i="2"/>
  <c r="BL9" i="2" s="1"/>
  <c r="AU9" i="2"/>
  <c r="BC30" i="2"/>
  <c r="DY30" i="2" s="1"/>
  <c r="BB30" i="2"/>
  <c r="BU36" i="2"/>
  <c r="BS36" i="2"/>
  <c r="CC36" i="2"/>
  <c r="CR36" i="2"/>
  <c r="CX36" i="2" s="1"/>
  <c r="CT36" i="2"/>
  <c r="CS36" i="2"/>
  <c r="CM36" i="2"/>
  <c r="CU36" i="2"/>
  <c r="DL36" i="2"/>
  <c r="AO36" i="2"/>
  <c r="H33" i="3"/>
  <c r="BI36" i="2" l="1"/>
  <c r="AY36" i="2"/>
  <c r="BT36" i="2" s="1"/>
  <c r="EA36" i="2"/>
  <c r="DF36" i="2"/>
  <c r="EB36" i="2"/>
  <c r="EC36" i="2" s="1"/>
  <c r="DH36" i="2"/>
  <c r="AS12" i="2"/>
  <c r="BC12" i="2"/>
  <c r="DY12" i="2" s="1"/>
  <c r="CB36" i="2"/>
  <c r="AS9" i="2"/>
  <c r="DM36" i="2"/>
  <c r="CJ36" i="2"/>
  <c r="CK36" i="2" s="1"/>
  <c r="K36" i="3"/>
  <c r="H36" i="3"/>
  <c r="G36" i="3"/>
  <c r="F36" i="3"/>
  <c r="E36" i="3"/>
  <c r="D36" i="3"/>
  <c r="C36" i="3"/>
  <c r="B36" i="3"/>
  <c r="A36" i="3"/>
  <c r="B36" i="2"/>
  <c r="BO30" i="2"/>
  <c r="BO27" i="2"/>
  <c r="BP27" i="2"/>
  <c r="BP30" i="2"/>
  <c r="BO39" i="2"/>
  <c r="BP39" i="2"/>
  <c r="CE30" i="2"/>
  <c r="BN30" i="2"/>
  <c r="BM30" i="2"/>
  <c r="BL30" i="2"/>
  <c r="BK30" i="2"/>
  <c r="AE30" i="2"/>
  <c r="AN30" i="2" s="1"/>
  <c r="AX30" i="2" s="1"/>
  <c r="BS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DZ9" i="2" s="1"/>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O42" i="2"/>
  <c r="BP42" i="2"/>
  <c r="BO45" i="2"/>
  <c r="BP45" i="2"/>
  <c r="BO48" i="2"/>
  <c r="BP48"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DI36" i="2" l="1"/>
  <c r="DO36" i="2" s="1"/>
  <c r="BZ9" i="2"/>
  <c r="BE159" i="2"/>
  <c r="BY9" i="2"/>
  <c r="BD159" i="2"/>
  <c r="DV36" i="2"/>
  <c r="DW36" i="2" s="1"/>
  <c r="CD36" i="2"/>
  <c r="CV36" i="2"/>
  <c r="CW36" i="2" s="1"/>
  <c r="B39" i="2"/>
  <c r="B42" i="2" s="1"/>
  <c r="B45" i="2" s="1"/>
  <c r="B48" i="2" s="1"/>
  <c r="B51" i="2" s="1"/>
  <c r="B54" i="2" s="1"/>
  <c r="B57" i="2" s="1"/>
  <c r="B60" i="2" s="1"/>
  <c r="B63" i="2" s="1"/>
  <c r="B66" i="2" s="1"/>
  <c r="B69" i="2" s="1"/>
  <c r="B72" i="2" s="1"/>
  <c r="B75" i="2" s="1"/>
  <c r="B78" i="2" s="1"/>
  <c r="B81" i="2" s="1"/>
  <c r="B84" i="2" s="1"/>
  <c r="B87" i="2" s="1"/>
  <c r="B90" i="2" s="1"/>
  <c r="B93" i="2" s="1"/>
  <c r="B96" i="2" s="1"/>
  <c r="B99" i="2" s="1"/>
  <c r="B102" i="2" s="1"/>
  <c r="B105" i="2" s="1"/>
  <c r="B108" i="2" s="1"/>
  <c r="B111" i="2" s="1"/>
  <c r="B114" i="2" s="1"/>
  <c r="B117" i="2" s="1"/>
  <c r="B120" i="2" s="1"/>
  <c r="B123" i="2" s="1"/>
  <c r="B126" i="2" s="1"/>
  <c r="B129" i="2" s="1"/>
  <c r="B132" i="2" s="1"/>
  <c r="B135" i="2" s="1"/>
  <c r="B138" i="2" s="1"/>
  <c r="B141" i="2" s="1"/>
  <c r="B144" i="2" s="1"/>
  <c r="B147" i="2" s="1"/>
  <c r="B150" i="2" s="1"/>
  <c r="B153" i="2" s="1"/>
  <c r="B156" i="2" s="1"/>
  <c r="DC15" i="2"/>
  <c r="DB15" i="2"/>
  <c r="DB30" i="2"/>
  <c r="DD15" i="2"/>
  <c r="CN30" i="2"/>
  <c r="CU30" i="2"/>
  <c r="DA30" i="2"/>
  <c r="CM30" i="2"/>
  <c r="DA15" i="2"/>
  <c r="CO15" i="2"/>
  <c r="CP15" i="2"/>
  <c r="CR30" i="2"/>
  <c r="CQ30" i="2"/>
  <c r="CP30" i="2"/>
  <c r="CO30" i="2"/>
  <c r="BH30" i="2"/>
  <c r="AL30" i="2"/>
  <c r="AV30" i="2" s="1"/>
  <c r="BQ30" i="2" s="1"/>
  <c r="AG30" i="2"/>
  <c r="BA30" i="2" s="1"/>
  <c r="DX30" i="2" s="1"/>
  <c r="BY30" i="2"/>
  <c r="AF30" i="2"/>
  <c r="AZ30" i="2" s="1"/>
  <c r="DK30" i="2"/>
  <c r="CS30" i="2" l="1"/>
  <c r="BF30" i="2"/>
  <c r="CA30" i="2" s="1"/>
  <c r="AM30" i="2"/>
  <c r="AW30" i="2" s="1"/>
  <c r="ED36" i="2"/>
  <c r="CX30" i="2"/>
  <c r="D8" i="3"/>
  <c r="DN36" i="2"/>
  <c r="DP36" i="2" s="1"/>
  <c r="BW30" i="2"/>
  <c r="DL30" i="2"/>
  <c r="I36" i="3" s="1"/>
  <c r="BU30" i="2"/>
  <c r="DC30" i="2"/>
  <c r="AO30" i="2"/>
  <c r="CC30" i="2"/>
  <c r="CF30" i="2"/>
  <c r="DR30" i="2" s="1"/>
  <c r="BV30" i="2"/>
  <c r="CG30" i="2"/>
  <c r="DS30" i="2" s="1"/>
  <c r="CH30" i="2"/>
  <c r="DT30" i="2" s="1"/>
  <c r="BZ30" i="2"/>
  <c r="BG30" i="2"/>
  <c r="BI30" i="2" l="1"/>
  <c r="AY30" i="2"/>
  <c r="BR30" i="2"/>
  <c r="CT30" i="2"/>
  <c r="BX30" i="2"/>
  <c r="CY30" i="2"/>
  <c r="CZ30" i="2"/>
  <c r="DD30" i="2"/>
  <c r="DE30" i="2"/>
  <c r="DG30" i="2"/>
  <c r="DM30" i="2"/>
  <c r="J36" i="3" s="1"/>
  <c r="CI30" i="2"/>
  <c r="CJ30" i="2"/>
  <c r="DV30" i="2" s="1"/>
  <c r="BT30" i="2" l="1"/>
  <c r="CV30" i="2"/>
  <c r="CW30" i="2" s="1"/>
  <c r="DN30" i="2" s="1"/>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s="1"/>
  <c r="EC30" i="2" l="1"/>
  <c r="ED30" i="2" s="1"/>
  <c r="M36" i="3" s="1"/>
  <c r="DI30" i="2"/>
  <c r="DO30" i="2" l="1"/>
  <c r="DP30" i="2" s="1"/>
  <c r="L36" i="3" s="1"/>
  <c r="DK9" i="2"/>
  <c r="DK12" i="2" l="1"/>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I47" i="3"/>
  <c r="DD9" i="2" l="1"/>
  <c r="DC9" i="2"/>
  <c r="J47" i="3"/>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DE15" i="2" l="1"/>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AK126" i="2" l="1"/>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R39" i="2" s="1"/>
  <c r="AK51" i="2"/>
  <c r="AU51" i="2" s="1"/>
  <c r="AH51" i="2"/>
  <c r="AR51" i="2" s="1"/>
  <c r="AH45" i="2"/>
  <c r="AK45" i="2"/>
  <c r="AH42" i="2"/>
  <c r="AR42" i="2" s="1"/>
  <c r="AK42" i="2"/>
  <c r="AK57" i="2"/>
  <c r="AH57" i="2"/>
  <c r="AK48" i="2"/>
  <c r="AH48" i="2"/>
  <c r="AR48" i="2" s="1"/>
  <c r="AK54" i="2"/>
  <c r="AH54" i="2"/>
  <c r="AI54" i="2" s="1"/>
  <c r="CH21" i="2"/>
  <c r="DT21" i="2" s="1"/>
  <c r="CH24" i="2"/>
  <c r="DT24" i="2" s="1"/>
  <c r="BP18" i="2"/>
  <c r="CH18" i="2"/>
  <c r="CH12" i="2"/>
  <c r="DT12" i="2" s="1"/>
  <c r="BP12" i="2"/>
  <c r="CH15" i="2"/>
  <c r="CH33" i="2"/>
  <c r="DT33" i="2" s="1"/>
  <c r="BZ33" i="2"/>
  <c r="BZ159" i="2" s="1"/>
  <c r="AG156" i="2"/>
  <c r="CF156" i="2" s="1"/>
  <c r="AG60" i="2"/>
  <c r="CF60" i="2" s="1"/>
  <c r="AG105" i="2"/>
  <c r="CF105" i="2" s="1"/>
  <c r="AG102" i="2"/>
  <c r="CF102" i="2" s="1"/>
  <c r="AG24" i="2"/>
  <c r="CG24" i="2"/>
  <c r="AG147" i="2"/>
  <c r="CF147" i="2" s="1"/>
  <c r="AG123" i="2"/>
  <c r="CF123" i="2" s="1"/>
  <c r="AG75" i="2"/>
  <c r="CF75" i="2" s="1"/>
  <c r="AG51" i="2"/>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BA12" i="2" s="1"/>
  <c r="DX12" i="2" s="1"/>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BP51" i="2" l="1"/>
  <c r="AU159" i="2"/>
  <c r="CF51" i="2"/>
  <c r="AQ51" i="2"/>
  <c r="AR159" i="2"/>
  <c r="CF24" i="2"/>
  <c r="AQ24" i="2"/>
  <c r="AK159" i="2"/>
  <c r="CF15" i="2"/>
  <c r="AQ15" i="2"/>
  <c r="CF18" i="2"/>
  <c r="AQ18" i="2"/>
  <c r="CF21" i="2"/>
  <c r="AQ21" i="2"/>
  <c r="CF12" i="2"/>
  <c r="AQ12" i="2"/>
  <c r="AG159" i="2"/>
  <c r="CR15" i="2"/>
  <c r="BP15" i="2"/>
  <c r="DT18" i="2"/>
  <c r="DT15" i="2"/>
  <c r="CG33" i="2"/>
  <c r="BX33" i="2"/>
  <c r="CF33" i="2"/>
  <c r="BV33" i="2"/>
  <c r="BX12" i="2"/>
  <c r="CG12"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L33" i="2"/>
  <c r="V39" i="2"/>
  <c r="AL39" i="2" s="1"/>
  <c r="V42" i="2"/>
  <c r="AL42" i="2" s="1"/>
  <c r="V45" i="2"/>
  <c r="AL45" i="2" s="1"/>
  <c r="V48" i="2"/>
  <c r="AL48" i="2" s="1"/>
  <c r="V51" i="2"/>
  <c r="AL51" i="2" s="1"/>
  <c r="AV51" i="2" s="1"/>
  <c r="V54" i="2"/>
  <c r="AL54" i="2" s="1"/>
  <c r="AM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X27" i="2" s="1"/>
  <c r="AE33" i="2"/>
  <c r="AN33" i="2" s="1"/>
  <c r="AE39" i="2"/>
  <c r="AN39" i="2" s="1"/>
  <c r="AX39" i="2" s="1"/>
  <c r="AE42" i="2"/>
  <c r="AN42" i="2" s="1"/>
  <c r="AX42" i="2" s="1"/>
  <c r="AE45" i="2"/>
  <c r="AE48" i="2"/>
  <c r="AE51" i="2"/>
  <c r="AN51" i="2" s="1"/>
  <c r="AX51" i="2" s="1"/>
  <c r="AE54" i="2"/>
  <c r="AE57" i="2"/>
  <c r="AE60" i="2"/>
  <c r="AE63" i="2"/>
  <c r="AE66" i="2"/>
  <c r="AE69" i="2"/>
  <c r="AE72" i="2"/>
  <c r="AE75" i="2"/>
  <c r="AE78" i="2"/>
  <c r="AE81" i="2"/>
  <c r="AE84" i="2"/>
  <c r="AE87" i="2"/>
  <c r="AE90" i="2"/>
  <c r="AE93" i="2"/>
  <c r="AE96" i="2"/>
  <c r="AE99" i="2"/>
  <c r="AE102" i="2"/>
  <c r="AE105" i="2"/>
  <c r="AE108" i="2"/>
  <c r="AE111" i="2"/>
  <c r="AE114" i="2"/>
  <c r="AE117" i="2"/>
  <c r="AE120" i="2"/>
  <c r="AE123" i="2"/>
  <c r="AE126" i="2"/>
  <c r="AE129" i="2"/>
  <c r="AE132" i="2"/>
  <c r="AE135" i="2"/>
  <c r="AE138" i="2"/>
  <c r="AE141" i="2"/>
  <c r="AE144" i="2"/>
  <c r="AE147" i="2"/>
  <c r="AE150" i="2"/>
  <c r="AE153" i="2"/>
  <c r="AE156" i="2"/>
  <c r="AE9" i="2"/>
  <c r="AN9" i="2" s="1"/>
  <c r="AO9" i="2" s="1"/>
  <c r="C8" i="3" l="1"/>
  <c r="AU161" i="2"/>
  <c r="AM27" i="2"/>
  <c r="AW27" i="2" s="1"/>
  <c r="AV27" i="2"/>
  <c r="AN15" i="2"/>
  <c r="AX15" i="2" s="1"/>
  <c r="AV33" i="2"/>
  <c r="AM33" i="2"/>
  <c r="AV21" i="2"/>
  <c r="AM21" i="2"/>
  <c r="AV24" i="2"/>
  <c r="AM24" i="2"/>
  <c r="AV12" i="2"/>
  <c r="AX9" i="2"/>
  <c r="DL9" i="2"/>
  <c r="AQ159" i="2"/>
  <c r="C6" i="3" s="1"/>
  <c r="CC33" i="2"/>
  <c r="AX33" i="2"/>
  <c r="CA33" i="2"/>
  <c r="BP9" i="2"/>
  <c r="BP159" i="2" s="1"/>
  <c r="CH9" i="2"/>
  <c r="BC9" i="2"/>
  <c r="DY9" i="2" s="1"/>
  <c r="CG9" i="2"/>
  <c r="DS9" i="2" s="1"/>
  <c r="BF9" i="2"/>
  <c r="AB45" i="2"/>
  <c r="AC45" i="2" s="1"/>
  <c r="AN45" i="2" s="1"/>
  <c r="AX45" i="2" s="1"/>
  <c r="AB46" i="2"/>
  <c r="AC46" i="2" s="1"/>
  <c r="AB47" i="2"/>
  <c r="AC47" i="2" s="1"/>
  <c r="AB48" i="2"/>
  <c r="AC48" i="2" s="1"/>
  <c r="AB49" i="2"/>
  <c r="AC49" i="2" s="1"/>
  <c r="AB50" i="2"/>
  <c r="AC50" i="2" s="1"/>
  <c r="AN48" i="2" s="1"/>
  <c r="AX48"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AV159" i="2" l="1"/>
  <c r="CA9" i="2"/>
  <c r="BF159" i="2"/>
  <c r="BC159" i="2"/>
  <c r="BV9" i="2"/>
  <c r="BA159" i="2"/>
  <c r="BX9" i="2"/>
  <c r="BX159" i="2" s="1"/>
  <c r="DE9" i="2"/>
  <c r="DB9" i="2"/>
  <c r="CZ9" i="2"/>
  <c r="DJ9" i="2" s="1"/>
  <c r="DT9" i="2"/>
  <c r="CR9" i="2"/>
  <c r="AX18" i="2"/>
  <c r="AX24" i="2"/>
  <c r="AX21" i="2"/>
  <c r="AX12" i="2" l="1"/>
  <c r="AX159" i="2" s="1"/>
  <c r="BH12" i="2"/>
  <c r="D6" i="3"/>
  <c r="AQ161" i="2"/>
  <c r="D7" i="3"/>
  <c r="BH9" i="2"/>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CC9" i="2" l="1"/>
  <c r="BH159" i="2"/>
  <c r="DG9" i="2"/>
  <c r="B30" i="3"/>
  <c r="BN12" i="2" l="1"/>
  <c r="BN15" i="2"/>
  <c r="BN18" i="2"/>
  <c r="BL21" i="2"/>
  <c r="BN21" i="2"/>
  <c r="BQ21" i="2"/>
  <c r="BS21" i="2"/>
  <c r="BN24" i="2"/>
  <c r="BQ24" i="2"/>
  <c r="BS24" i="2"/>
  <c r="BM27" i="2"/>
  <c r="BQ27" i="2"/>
  <c r="BR27" i="2"/>
  <c r="BS27" i="2"/>
  <c r="BN33" i="2"/>
  <c r="BQ33" i="2"/>
  <c r="BS33" i="2"/>
  <c r="BM39" i="2"/>
  <c r="BQ39" i="2"/>
  <c r="BR39" i="2"/>
  <c r="BS39" i="2"/>
  <c r="BM42" i="2"/>
  <c r="BQ42" i="2"/>
  <c r="BR42" i="2"/>
  <c r="BS42" i="2"/>
  <c r="BM45" i="2"/>
  <c r="BN45" i="2"/>
  <c r="BQ45" i="2"/>
  <c r="BR45" i="2"/>
  <c r="BS45" i="2"/>
  <c r="BM48" i="2"/>
  <c r="BQ48" i="2"/>
  <c r="BR48" i="2"/>
  <c r="BS48" i="2"/>
  <c r="BM51" i="2"/>
  <c r="BQ51" i="2"/>
  <c r="BS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48" i="2"/>
  <c r="BK45" i="2"/>
  <c r="BK42" i="2"/>
  <c r="BK39" i="2"/>
  <c r="BK27" i="2"/>
  <c r="BN27" i="2" l="1"/>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AI42" i="2" l="1"/>
  <c r="AS42" i="2" s="1"/>
  <c r="BN42" i="2" s="1"/>
  <c r="AM42" i="2"/>
  <c r="AI39" i="2"/>
  <c r="AS39" i="2" s="1"/>
  <c r="AM39" i="2"/>
  <c r="AJ42" i="2"/>
  <c r="AJ39" i="2"/>
  <c r="AW9" i="2"/>
  <c r="CI9" i="2"/>
  <c r="CH42" i="2"/>
  <c r="DT42" i="2" s="1"/>
  <c r="CH39" i="2"/>
  <c r="CQ9" i="2"/>
  <c r="BG9" i="2"/>
  <c r="EA9" i="2" s="1"/>
  <c r="BB9" i="2"/>
  <c r="BU9" i="2"/>
  <c r="AF27" i="2"/>
  <c r="DL27" i="2" s="1"/>
  <c r="AF21" i="2"/>
  <c r="AW21" i="2"/>
  <c r="AF42" i="2"/>
  <c r="DL42" i="2" s="1"/>
  <c r="AF24" i="2"/>
  <c r="AW24" i="2"/>
  <c r="AF39" i="2"/>
  <c r="M51" i="2"/>
  <c r="M48" i="2"/>
  <c r="M45" i="2"/>
  <c r="BO18" i="2"/>
  <c r="BO12" i="2"/>
  <c r="AM51" i="2" l="1"/>
  <c r="AW51" i="2" s="1"/>
  <c r="BR51" i="2" s="1"/>
  <c r="AI51" i="2"/>
  <c r="AS51" i="2" s="1"/>
  <c r="BN51" i="2" s="1"/>
  <c r="AI48" i="2"/>
  <c r="AS48" i="2" s="1"/>
  <c r="BN48" i="2" s="1"/>
  <c r="AM48" i="2"/>
  <c r="AI45" i="2"/>
  <c r="AM45" i="2"/>
  <c r="BN39" i="2"/>
  <c r="DL39" i="2"/>
  <c r="AJ45" i="2"/>
  <c r="AJ51" i="2"/>
  <c r="AT51" i="2" s="1"/>
  <c r="AJ48" i="2"/>
  <c r="DL24" i="2"/>
  <c r="AP24" i="2"/>
  <c r="CB9" i="2"/>
  <c r="BW9" i="2"/>
  <c r="BB15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P51" i="2" s="1"/>
  <c r="BK51" i="2" s="1"/>
  <c r="AF12" i="2"/>
  <c r="AZ12" i="2" s="1"/>
  <c r="AZ15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AT159" i="2" l="1"/>
  <c r="BO51" i="2"/>
  <c r="AS159" i="2"/>
  <c r="C7" i="3" s="1"/>
  <c r="BN159" i="2"/>
  <c r="BG12" i="2"/>
  <c r="BG159" i="2" s="1"/>
  <c r="DL48" i="2"/>
  <c r="DL45" i="2"/>
  <c r="DL51" i="2"/>
  <c r="DL18" i="2"/>
  <c r="AP18" i="2"/>
  <c r="DL12" i="2"/>
  <c r="AP12" i="2"/>
  <c r="BK12" i="2" s="1"/>
  <c r="DL15" i="2"/>
  <c r="AP15" i="2"/>
  <c r="DL33" i="2"/>
  <c r="AP33" i="2"/>
  <c r="BK24" i="2"/>
  <c r="CI48" i="2"/>
  <c r="DU48" i="2" s="1"/>
  <c r="CI15" i="2"/>
  <c r="CI18" i="2"/>
  <c r="CI12" i="2"/>
  <c r="CG48" i="2"/>
  <c r="DS48" i="2" s="1"/>
  <c r="CG51" i="2"/>
  <c r="DS51" i="2" s="1"/>
  <c r="BR33" i="2"/>
  <c r="CG45" i="2"/>
  <c r="DS45" i="2" s="1"/>
  <c r="DU24" i="2"/>
  <c r="CI51" i="2"/>
  <c r="DU51" i="2" s="1"/>
  <c r="CI45" i="2"/>
  <c r="DU45" i="2" s="1"/>
  <c r="BY33" i="2"/>
  <c r="BY159" i="2" s="1"/>
  <c r="DU21" i="2"/>
  <c r="CI33" i="2"/>
  <c r="CB33" i="2"/>
  <c r="BW33" i="2"/>
  <c r="AS161" i="2" l="1"/>
  <c r="D9" i="3"/>
  <c r="AW159" i="2"/>
  <c r="C9" i="3" s="1"/>
  <c r="BK33" i="2"/>
  <c r="BO33" i="2"/>
  <c r="BO159" i="2" s="1"/>
  <c r="DZ159" i="2"/>
  <c r="DE27" i="2"/>
  <c r="DC27" i="2"/>
  <c r="DF27" i="2"/>
  <c r="CY27" i="2"/>
  <c r="DG27" i="2"/>
  <c r="CZ27" i="2"/>
  <c r="DJ27" i="2" s="1"/>
  <c r="DH27" i="2"/>
  <c r="DA27" i="2"/>
  <c r="DB27" i="2"/>
  <c r="DD27" i="2"/>
  <c r="CQ27" i="2"/>
  <c r="CP27" i="2"/>
  <c r="CR27" i="2"/>
  <c r="CS27" i="2"/>
  <c r="CO27" i="2"/>
  <c r="CT27" i="2"/>
  <c r="CM27" i="2"/>
  <c r="CU27" i="2"/>
  <c r="CN27" i="2"/>
  <c r="CX27" i="2" s="1"/>
  <c r="DU33" i="2"/>
  <c r="I30" i="3"/>
  <c r="I35" i="3"/>
  <c r="AO27" i="2"/>
  <c r="AY27" i="2" s="1"/>
  <c r="BT27" i="2" s="1"/>
  <c r="CV27" i="2" l="1"/>
  <c r="AW16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I156" i="2" s="1"/>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H78" i="2"/>
  <c r="DB78" i="2"/>
  <c r="DC54" i="2"/>
  <c r="DD54" i="2"/>
  <c r="DE54" i="2"/>
  <c r="DF54" i="2"/>
  <c r="CY54" i="2"/>
  <c r="DG54" i="2"/>
  <c r="CZ54" i="2"/>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J51" i="2" s="1"/>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X135" i="2" s="1"/>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X102" i="2" s="1"/>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X57" i="2" s="1"/>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X75" i="2" s="1"/>
  <c r="CV75" i="2"/>
  <c r="CP75" i="2"/>
  <c r="CQ51" i="2"/>
  <c r="CP51" i="2"/>
  <c r="CR51" i="2"/>
  <c r="CS51" i="2"/>
  <c r="CT51" i="2"/>
  <c r="CO51" i="2"/>
  <c r="CM51" i="2"/>
  <c r="CU51" i="2"/>
  <c r="CN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X96" i="2" s="1"/>
  <c r="CV96" i="2"/>
  <c r="CO96" i="2"/>
  <c r="CP96" i="2"/>
  <c r="CQ96" i="2"/>
  <c r="CS48" i="2"/>
  <c r="CT48" i="2"/>
  <c r="CM48" i="2"/>
  <c r="CU48" i="2"/>
  <c r="CN48" i="2"/>
  <c r="CO48" i="2"/>
  <c r="CP48" i="2"/>
  <c r="CQ48" i="2"/>
  <c r="CR48" i="2"/>
  <c r="CO18" i="2"/>
  <c r="CP18" i="2"/>
  <c r="CQ18" i="2"/>
  <c r="CR18" i="2"/>
  <c r="CO138" i="2"/>
  <c r="CP138" i="2"/>
  <c r="CQ138" i="2"/>
  <c r="CR138" i="2"/>
  <c r="CS138" i="2"/>
  <c r="CU138" i="2"/>
  <c r="CT138" i="2"/>
  <c r="CM138" i="2"/>
  <c r="CN138" i="2"/>
  <c r="CX138" i="2" s="1"/>
  <c r="CV138" i="2"/>
  <c r="CO114" i="2"/>
  <c r="CU114" i="2"/>
  <c r="CN114" i="2"/>
  <c r="CX114" i="2" s="1"/>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J54" i="2" l="1"/>
  <c r="CX48" i="2"/>
  <c r="DJ48" i="2"/>
  <c r="DJ45" i="2"/>
  <c r="DJ42" i="2"/>
  <c r="DJ33" i="2"/>
  <c r="DJ24" i="2"/>
  <c r="DJ21" i="2"/>
  <c r="DJ18" i="2"/>
  <c r="DJ39"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D159" i="2"/>
  <c r="DC159" i="2"/>
  <c r="CR159" i="2"/>
  <c r="CQ159" i="2"/>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60" i="2"/>
  <c r="DN60" i="2" s="1"/>
  <c r="CW72" i="2"/>
  <c r="DN72" i="2" s="1"/>
  <c r="CW84" i="2"/>
  <c r="DN84" i="2" s="1"/>
  <c r="CW96" i="2"/>
  <c r="DN96" i="2" s="1"/>
  <c r="CW108" i="2"/>
  <c r="DN108" i="2" s="1"/>
  <c r="CW120" i="2"/>
  <c r="DN120" i="2" s="1"/>
  <c r="CW132" i="2"/>
  <c r="DN132" i="2" s="1"/>
  <c r="CW144" i="2"/>
  <c r="DN144" i="2" s="1"/>
  <c r="CW156" i="2"/>
  <c r="DN156" i="2" s="1"/>
  <c r="CW54" i="2"/>
  <c r="DN54" i="2" s="1"/>
  <c r="CW66" i="2"/>
  <c r="DN66" i="2" s="1"/>
  <c r="DI120" i="2"/>
  <c r="DO120" i="2" s="1"/>
  <c r="DI132" i="2"/>
  <c r="DO132" i="2" s="1"/>
  <c r="DI144" i="2"/>
  <c r="DO144" i="2" s="1"/>
  <c r="DO156" i="2"/>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63" i="2"/>
  <c r="DN63" i="2" s="1"/>
  <c r="CW75" i="2"/>
  <c r="DN75" i="2" s="1"/>
  <c r="CW87" i="2"/>
  <c r="DN87" i="2" s="1"/>
  <c r="CW99" i="2"/>
  <c r="DN99" i="2" s="1"/>
  <c r="CW111" i="2"/>
  <c r="DN111" i="2" s="1"/>
  <c r="CW123" i="2"/>
  <c r="DN123" i="2" s="1"/>
  <c r="CW147" i="2"/>
  <c r="DN147"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DL90" i="2" s="1"/>
  <c r="AF60" i="2"/>
  <c r="AF141" i="2"/>
  <c r="DL141" i="2" s="1"/>
  <c r="AF117" i="2"/>
  <c r="DL117" i="2" s="1"/>
  <c r="AF93" i="2"/>
  <c r="AF78" i="2"/>
  <c r="AF135" i="2"/>
  <c r="DL135" i="2" s="1"/>
  <c r="AF75" i="2"/>
  <c r="DL75" i="2" s="1"/>
  <c r="AF132" i="2"/>
  <c r="AF108" i="2"/>
  <c r="AF84" i="2"/>
  <c r="DL84" i="2" s="1"/>
  <c r="AF156" i="2"/>
  <c r="DL156" i="2" s="1"/>
  <c r="AF72" i="2"/>
  <c r="DL72" i="2" s="1"/>
  <c r="AF153" i="2"/>
  <c r="DL153" i="2" s="1"/>
  <c r="AF129" i="2"/>
  <c r="AF105" i="2"/>
  <c r="DL105" i="2" s="1"/>
  <c r="AF81" i="2"/>
  <c r="DL81" i="2" s="1"/>
  <c r="AF87" i="2"/>
  <c r="AF69" i="2"/>
  <c r="DL69" i="2" s="1"/>
  <c r="AF150" i="2"/>
  <c r="DL150" i="2" s="1"/>
  <c r="AF126" i="2"/>
  <c r="DL126" i="2" s="1"/>
  <c r="AF102" i="2"/>
  <c r="DL102" i="2" s="1"/>
  <c r="AF54" i="2"/>
  <c r="AF66" i="2"/>
  <c r="DL66" i="2" s="1"/>
  <c r="AF147" i="2"/>
  <c r="DL147" i="2" s="1"/>
  <c r="AF123" i="2"/>
  <c r="AF99" i="2"/>
  <c r="AF57" i="2"/>
  <c r="DL57" i="2" s="1"/>
  <c r="AF114" i="2"/>
  <c r="AF111" i="2"/>
  <c r="DL111" i="2" s="1"/>
  <c r="AF63" i="2"/>
  <c r="DL63" i="2" s="1"/>
  <c r="AF144" i="2"/>
  <c r="DL144" i="2" s="1"/>
  <c r="AF120" i="2"/>
  <c r="DL120" i="2" s="1"/>
  <c r="AF96" i="2"/>
  <c r="DL96" i="2" s="1"/>
  <c r="BM12" i="2"/>
  <c r="EA27" i="2"/>
  <c r="EC27" i="2" s="1"/>
  <c r="BK15" i="2"/>
  <c r="K79" i="3"/>
  <c r="G79" i="3"/>
  <c r="E79" i="3"/>
  <c r="D79" i="3"/>
  <c r="B79" i="3"/>
  <c r="A79" i="3"/>
  <c r="K78" i="3"/>
  <c r="G78" i="3"/>
  <c r="E78" i="3"/>
  <c r="D78" i="3"/>
  <c r="B78" i="3"/>
  <c r="A78" i="3"/>
  <c r="K77" i="3"/>
  <c r="G77" i="3"/>
  <c r="E77" i="3"/>
  <c r="D77" i="3"/>
  <c r="B77" i="3"/>
  <c r="A77" i="3"/>
  <c r="K76" i="3"/>
  <c r="G76" i="3"/>
  <c r="E76" i="3"/>
  <c r="D76" i="3"/>
  <c r="B76" i="3"/>
  <c r="A76" i="3"/>
  <c r="K75" i="3"/>
  <c r="G75" i="3"/>
  <c r="E75" i="3"/>
  <c r="D75" i="3"/>
  <c r="B75" i="3"/>
  <c r="A75" i="3"/>
  <c r="K74" i="3"/>
  <c r="G74" i="3"/>
  <c r="E74" i="3"/>
  <c r="D74" i="3"/>
  <c r="B74" i="3"/>
  <c r="A74" i="3"/>
  <c r="K73" i="3"/>
  <c r="G73" i="3"/>
  <c r="E73" i="3"/>
  <c r="D73" i="3"/>
  <c r="B73" i="3"/>
  <c r="A73" i="3"/>
  <c r="K72" i="3"/>
  <c r="G72" i="3"/>
  <c r="E72" i="3"/>
  <c r="D72" i="3"/>
  <c r="B72" i="3"/>
  <c r="A72" i="3"/>
  <c r="K71" i="3"/>
  <c r="G71" i="3"/>
  <c r="E71" i="3"/>
  <c r="D71" i="3"/>
  <c r="B71" i="3"/>
  <c r="A71" i="3"/>
  <c r="K70" i="3"/>
  <c r="G70" i="3"/>
  <c r="E70" i="3"/>
  <c r="D70" i="3"/>
  <c r="B70" i="3"/>
  <c r="A70" i="3"/>
  <c r="K69" i="3"/>
  <c r="G69" i="3"/>
  <c r="E69" i="3"/>
  <c r="D69" i="3"/>
  <c r="B69" i="3"/>
  <c r="A69" i="3"/>
  <c r="K68" i="3"/>
  <c r="G68" i="3"/>
  <c r="E68" i="3"/>
  <c r="D68" i="3"/>
  <c r="B68" i="3"/>
  <c r="A68" i="3"/>
  <c r="K67" i="3"/>
  <c r="G67" i="3"/>
  <c r="E67" i="3"/>
  <c r="D67" i="3"/>
  <c r="B67" i="3"/>
  <c r="A67" i="3"/>
  <c r="K66" i="3"/>
  <c r="G66" i="3"/>
  <c r="E66" i="3"/>
  <c r="D66" i="3"/>
  <c r="B66" i="3"/>
  <c r="A66" i="3"/>
  <c r="K65" i="3"/>
  <c r="G65" i="3"/>
  <c r="E65" i="3"/>
  <c r="D65" i="3"/>
  <c r="B65" i="3"/>
  <c r="A65" i="3"/>
  <c r="K64" i="3"/>
  <c r="G64" i="3"/>
  <c r="E64" i="3"/>
  <c r="D64" i="3"/>
  <c r="B64" i="3"/>
  <c r="A64" i="3"/>
  <c r="K63" i="3"/>
  <c r="G63" i="3"/>
  <c r="E63" i="3"/>
  <c r="D63" i="3"/>
  <c r="B63" i="3"/>
  <c r="A63" i="3"/>
  <c r="K62" i="3"/>
  <c r="G62" i="3"/>
  <c r="E62" i="3"/>
  <c r="D62" i="3"/>
  <c r="B62" i="3"/>
  <c r="A62" i="3"/>
  <c r="K61" i="3"/>
  <c r="G61" i="3"/>
  <c r="E61" i="3"/>
  <c r="D61" i="3"/>
  <c r="B61" i="3"/>
  <c r="A61" i="3"/>
  <c r="K60" i="3"/>
  <c r="G60" i="3"/>
  <c r="E60" i="3"/>
  <c r="D60" i="3"/>
  <c r="B60" i="3"/>
  <c r="A60" i="3"/>
  <c r="K59" i="3"/>
  <c r="G59" i="3"/>
  <c r="E59" i="3"/>
  <c r="D59" i="3"/>
  <c r="B59" i="3"/>
  <c r="A59" i="3"/>
  <c r="K58" i="3"/>
  <c r="G58" i="3"/>
  <c r="E58" i="3"/>
  <c r="D58" i="3"/>
  <c r="B58" i="3"/>
  <c r="A58" i="3"/>
  <c r="K57" i="3"/>
  <c r="G57" i="3"/>
  <c r="E57" i="3"/>
  <c r="D57" i="3"/>
  <c r="B57" i="3"/>
  <c r="A57" i="3"/>
  <c r="K56" i="3"/>
  <c r="G56" i="3"/>
  <c r="E56" i="3"/>
  <c r="D56" i="3"/>
  <c r="B56" i="3"/>
  <c r="A56" i="3"/>
  <c r="K55" i="3"/>
  <c r="G55" i="3"/>
  <c r="E55" i="3"/>
  <c r="D55" i="3"/>
  <c r="B55" i="3"/>
  <c r="A55" i="3"/>
  <c r="K54" i="3"/>
  <c r="G54" i="3"/>
  <c r="E54" i="3"/>
  <c r="D54" i="3"/>
  <c r="B54" i="3"/>
  <c r="A54" i="3"/>
  <c r="K53" i="3"/>
  <c r="G53" i="3"/>
  <c r="E53" i="3"/>
  <c r="D53" i="3"/>
  <c r="B53" i="3"/>
  <c r="A53" i="3"/>
  <c r="K52" i="3"/>
  <c r="G52" i="3"/>
  <c r="E52" i="3"/>
  <c r="D52" i="3"/>
  <c r="B52" i="3"/>
  <c r="A52" i="3"/>
  <c r="K51" i="3"/>
  <c r="G51" i="3"/>
  <c r="E51" i="3"/>
  <c r="D51" i="3"/>
  <c r="B51" i="3"/>
  <c r="A51" i="3"/>
  <c r="K50" i="3"/>
  <c r="G50" i="3"/>
  <c r="E50" i="3"/>
  <c r="D50" i="3"/>
  <c r="B50" i="3"/>
  <c r="A50" i="3"/>
  <c r="K49" i="3"/>
  <c r="G49" i="3"/>
  <c r="E49" i="3"/>
  <c r="D49" i="3"/>
  <c r="B49" i="3"/>
  <c r="A49" i="3"/>
  <c r="K48" i="3"/>
  <c r="G48" i="3"/>
  <c r="E48" i="3"/>
  <c r="D48" i="3"/>
  <c r="B48" i="3"/>
  <c r="A48" i="3"/>
  <c r="K47" i="3"/>
  <c r="G47" i="3"/>
  <c r="E47" i="3"/>
  <c r="D47" i="3"/>
  <c r="B47" i="3"/>
  <c r="A47" i="3"/>
  <c r="K46" i="3"/>
  <c r="G46" i="3"/>
  <c r="E46" i="3"/>
  <c r="D46" i="3"/>
  <c r="B46" i="3"/>
  <c r="A46" i="3"/>
  <c r="K45" i="3"/>
  <c r="G45" i="3"/>
  <c r="E45" i="3"/>
  <c r="D45" i="3"/>
  <c r="B45" i="3"/>
  <c r="A45" i="3"/>
  <c r="K44" i="3"/>
  <c r="G44" i="3"/>
  <c r="E44" i="3"/>
  <c r="D44" i="3"/>
  <c r="B44" i="3"/>
  <c r="A44" i="3"/>
  <c r="K43" i="3"/>
  <c r="G43" i="3"/>
  <c r="E43" i="3"/>
  <c r="D43" i="3"/>
  <c r="B43" i="3"/>
  <c r="A43" i="3"/>
  <c r="K42" i="3"/>
  <c r="G42" i="3"/>
  <c r="E42" i="3"/>
  <c r="D42" i="3"/>
  <c r="B42" i="3"/>
  <c r="A42" i="3"/>
  <c r="K41" i="3"/>
  <c r="G41" i="3"/>
  <c r="E41" i="3"/>
  <c r="D41" i="3"/>
  <c r="B41" i="3"/>
  <c r="A41" i="3"/>
  <c r="K40" i="3"/>
  <c r="G40" i="3"/>
  <c r="E40" i="3"/>
  <c r="D40" i="3"/>
  <c r="B40" i="3"/>
  <c r="A40" i="3"/>
  <c r="K39" i="3"/>
  <c r="G39" i="3"/>
  <c r="E39" i="3"/>
  <c r="D39" i="3"/>
  <c r="B39" i="3"/>
  <c r="A39" i="3"/>
  <c r="K38" i="3"/>
  <c r="G38" i="3"/>
  <c r="E38" i="3"/>
  <c r="D38" i="3"/>
  <c r="B38" i="3"/>
  <c r="A38" i="3"/>
  <c r="K37" i="3"/>
  <c r="G37" i="3"/>
  <c r="E37" i="3"/>
  <c r="D37" i="3"/>
  <c r="B37" i="3"/>
  <c r="A37" i="3"/>
  <c r="K35" i="3"/>
  <c r="H35" i="3"/>
  <c r="G35" i="3"/>
  <c r="E35" i="3"/>
  <c r="D35" i="3"/>
  <c r="B35" i="3"/>
  <c r="A35" i="3"/>
  <c r="K34" i="3"/>
  <c r="H34" i="3"/>
  <c r="G34" i="3"/>
  <c r="E34" i="3"/>
  <c r="D34" i="3"/>
  <c r="B34" i="3"/>
  <c r="A34" i="3"/>
  <c r="K33" i="3"/>
  <c r="G33" i="3"/>
  <c r="E33" i="3"/>
  <c r="D33" i="3"/>
  <c r="B33" i="3"/>
  <c r="A33" i="3"/>
  <c r="K32" i="3"/>
  <c r="H32" i="3"/>
  <c r="G32" i="3"/>
  <c r="E32" i="3"/>
  <c r="D32" i="3"/>
  <c r="B32" i="3"/>
  <c r="A32" i="3"/>
  <c r="K31" i="3"/>
  <c r="H31" i="3"/>
  <c r="G31" i="3"/>
  <c r="E31" i="3"/>
  <c r="D31" i="3"/>
  <c r="B31" i="3"/>
  <c r="A31" i="3"/>
  <c r="K30" i="3"/>
  <c r="H30" i="3"/>
  <c r="G30" i="3"/>
  <c r="E30" i="3"/>
  <c r="A30" i="3"/>
  <c r="K29" i="3"/>
  <c r="G29" i="3"/>
  <c r="E29" i="3"/>
  <c r="D29" i="3"/>
  <c r="B29" i="3"/>
  <c r="A29" i="3"/>
  <c r="BL18" i="2"/>
  <c r="BL15" i="2"/>
  <c r="AI159" i="2" l="1"/>
  <c r="DL123" i="2"/>
  <c r="DL87" i="2"/>
  <c r="DL78" i="2"/>
  <c r="DL132" i="2"/>
  <c r="DL93" i="2"/>
  <c r="DL99" i="2"/>
  <c r="DL54" i="2"/>
  <c r="DL129" i="2"/>
  <c r="DL108" i="2"/>
  <c r="DL60" i="2"/>
  <c r="DL114" i="2"/>
  <c r="AM159" i="2"/>
  <c r="BW12" i="2"/>
  <c r="BW15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159" i="2" s="1"/>
  <c r="CH159"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L79" i="3"/>
  <c r="DP144" i="2"/>
  <c r="L74" i="3" s="1"/>
  <c r="DP60" i="2"/>
  <c r="L46" i="3" s="1"/>
  <c r="DP108" i="2"/>
  <c r="L62" i="3" s="1"/>
  <c r="DP132" i="2"/>
  <c r="L7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93" i="2"/>
  <c r="L57" i="3" s="1"/>
  <c r="DP75" i="2"/>
  <c r="L51" i="3" s="1"/>
  <c r="L72" i="3"/>
  <c r="ED27" i="2"/>
  <c r="M35" i="3" s="1"/>
  <c r="CW27" i="2"/>
  <c r="DN27" i="2" s="1"/>
  <c r="DI27" i="2"/>
  <c r="DO27" i="2" s="1"/>
  <c r="BU12" i="2"/>
  <c r="BU159" i="2" s="1"/>
  <c r="BL12" i="2"/>
  <c r="BV12" i="2"/>
  <c r="BV159" i="2" s="1"/>
  <c r="DI15" i="2"/>
  <c r="DO15" i="2" s="1"/>
  <c r="BK18" i="2"/>
  <c r="BM15" i="2"/>
  <c r="BM159" i="2" s="1"/>
  <c r="L10" i="8"/>
  <c r="DL159" i="2" l="1"/>
  <c r="BL159" i="2"/>
  <c r="CZ12" i="2"/>
  <c r="DJ12" i="2" s="1"/>
  <c r="DJ159" i="2" s="1"/>
  <c r="CY12" i="2"/>
  <c r="BK159" i="2"/>
  <c r="DR12" i="2"/>
  <c r="CN12" i="2"/>
  <c r="CX12" i="2" s="1"/>
  <c r="CM12" i="2"/>
  <c r="CM18" i="2"/>
  <c r="DS159" i="2"/>
  <c r="CG159" i="2"/>
  <c r="CN9" i="2"/>
  <c r="CX9" i="2" s="1"/>
  <c r="DP27" i="2"/>
  <c r="L35" i="3" s="1"/>
  <c r="CF159" i="2"/>
  <c r="CY9" i="2"/>
  <c r="F4" i="8"/>
  <c r="CX159" i="2" l="1"/>
  <c r="DR159" i="2"/>
  <c r="DY159" i="2"/>
  <c r="CU9" i="2" l="1"/>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8" i="3"/>
  <c r="I75" i="3"/>
  <c r="I67" i="3"/>
  <c r="I59" i="3"/>
  <c r="I51" i="3"/>
  <c r="I43" i="3"/>
  <c r="I33" i="3"/>
  <c r="I65" i="3"/>
  <c r="I79" i="3"/>
  <c r="I74" i="3"/>
  <c r="I66" i="3"/>
  <c r="I58" i="3"/>
  <c r="I50" i="3"/>
  <c r="I42" i="3"/>
  <c r="CC12" i="2"/>
  <c r="CC159" i="2" s="1"/>
  <c r="DX159" i="2"/>
  <c r="CU15" i="2" l="1"/>
  <c r="BS15" i="2"/>
  <c r="CU18" i="2"/>
  <c r="BS18" i="2"/>
  <c r="CS9" i="2"/>
  <c r="BQ9" i="2"/>
  <c r="CU12" i="2"/>
  <c r="BS12" i="2"/>
  <c r="DG12" i="2"/>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159" i="2" l="1"/>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AO21" i="2" l="1"/>
  <c r="AY21" i="2" s="1"/>
  <c r="AO15" i="2"/>
  <c r="AY15" i="2" s="1"/>
  <c r="AO60" i="2"/>
  <c r="AO108" i="2"/>
  <c r="AO120" i="2"/>
  <c r="AO156" i="2"/>
  <c r="AO24" i="2"/>
  <c r="AY24" i="2" s="1"/>
  <c r="CV24" i="2" s="1"/>
  <c r="AO39" i="2"/>
  <c r="AY39" i="2" s="1"/>
  <c r="AO51" i="2"/>
  <c r="AY51" i="2" s="1"/>
  <c r="AO63" i="2"/>
  <c r="AO75" i="2"/>
  <c r="AO87" i="2"/>
  <c r="AO99" i="2"/>
  <c r="AO111" i="2"/>
  <c r="AO123" i="2"/>
  <c r="AO135" i="2"/>
  <c r="AO147" i="2"/>
  <c r="AO48" i="2"/>
  <c r="AY48" i="2" s="1"/>
  <c r="AO72" i="2"/>
  <c r="AO96" i="2"/>
  <c r="AO132" i="2"/>
  <c r="AO144" i="2"/>
  <c r="AO42" i="2"/>
  <c r="AY42" i="2" s="1"/>
  <c r="AO54" i="2"/>
  <c r="AO66" i="2"/>
  <c r="AO78" i="2"/>
  <c r="AO90" i="2"/>
  <c r="AO102" i="2"/>
  <c r="AO114" i="2"/>
  <c r="AO126" i="2"/>
  <c r="AO138" i="2"/>
  <c r="AO150" i="2"/>
  <c r="AO84" i="2"/>
  <c r="AO18" i="2"/>
  <c r="AO45" i="2"/>
  <c r="AY45" i="2" s="1"/>
  <c r="AO57" i="2"/>
  <c r="AO69" i="2"/>
  <c r="AO81" i="2"/>
  <c r="AO93" i="2"/>
  <c r="AO105" i="2"/>
  <c r="AO117" i="2"/>
  <c r="AO129" i="2"/>
  <c r="AO141" i="2"/>
  <c r="AO153" i="2"/>
  <c r="BT51" i="2" l="1"/>
  <c r="CV51" i="2"/>
  <c r="CW51" i="2" s="1"/>
  <c r="DN51" i="2" s="1"/>
  <c r="DP51" i="2" s="1"/>
  <c r="L43" i="3" s="1"/>
  <c r="BT48" i="2"/>
  <c r="CV48" i="2"/>
  <c r="CW48" i="2" s="1"/>
  <c r="DN48" i="2" s="1"/>
  <c r="DP48" i="2" s="1"/>
  <c r="L42" i="3" s="1"/>
  <c r="BT45" i="2"/>
  <c r="CV45" i="2"/>
  <c r="CW45" i="2" s="1"/>
  <c r="DN45" i="2" s="1"/>
  <c r="DP45" i="2" s="1"/>
  <c r="L41" i="3" s="1"/>
  <c r="BT42" i="2"/>
  <c r="CV42" i="2"/>
  <c r="CW42" i="2" s="1"/>
  <c r="DN42" i="2" s="1"/>
  <c r="DP42" i="2" s="1"/>
  <c r="L40" i="3" s="1"/>
  <c r="BT39" i="2"/>
  <c r="CV39" i="2"/>
  <c r="CW39" i="2" s="1"/>
  <c r="DN39" i="2" s="1"/>
  <c r="DP39" i="2" s="1"/>
  <c r="L39" i="3" s="1"/>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J79" i="3"/>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C105" i="2" s="1"/>
  <c r="EB63" i="2"/>
  <c r="EC63" i="2" s="1"/>
  <c r="EB93" i="2"/>
  <c r="EC93" i="2" s="1"/>
  <c r="EB135" i="2"/>
  <c r="EC135" i="2" s="1"/>
  <c r="EB66" i="2"/>
  <c r="EC66" i="2" s="1"/>
  <c r="EB150" i="2"/>
  <c r="EC150" i="2" s="1"/>
  <c r="EB126" i="2"/>
  <c r="EC126" i="2" s="1"/>
  <c r="EB147" i="2"/>
  <c r="EC147" i="2" s="1"/>
  <c r="EB81" i="2"/>
  <c r="EC81" i="2" s="1"/>
  <c r="EB144" i="2"/>
  <c r="EC144" i="2" s="1"/>
  <c r="EB111" i="2"/>
  <c r="EC111" i="2" s="1"/>
  <c r="EB54" i="2"/>
  <c r="EB138" i="2"/>
  <c r="EC138" i="2" s="1"/>
  <c r="EB123" i="2"/>
  <c r="EC123" i="2" s="1"/>
  <c r="EB114" i="2"/>
  <c r="EC114" i="2" s="1"/>
  <c r="EB96" i="2"/>
  <c r="EC96" i="2" s="1"/>
  <c r="EB120" i="2"/>
  <c r="EC120" i="2" s="1"/>
  <c r="EB57" i="2"/>
  <c r="EC57" i="2" s="1"/>
  <c r="EB156" i="2"/>
  <c r="EC156" i="2" s="1"/>
  <c r="EB141" i="2"/>
  <c r="EC141" i="2" s="1"/>
  <c r="EB102" i="2"/>
  <c r="EC102" i="2" s="1"/>
  <c r="EB129" i="2"/>
  <c r="EC129" i="2" s="1"/>
  <c r="EB90" i="2"/>
  <c r="EC90" i="2" s="1"/>
  <c r="EB72" i="2"/>
  <c r="EC72" i="2" s="1"/>
  <c r="EB87" i="2"/>
  <c r="EC87" i="2" s="1"/>
  <c r="EB108" i="2"/>
  <c r="EC108" i="2" s="1"/>
  <c r="EB42" i="2"/>
  <c r="EB69" i="2"/>
  <c r="EC69" i="2" s="1"/>
  <c r="EB153" i="2"/>
  <c r="EC153" i="2" s="1"/>
  <c r="EB132" i="2"/>
  <c r="EC132" i="2" s="1"/>
  <c r="EB45" i="2"/>
  <c r="EB99" i="2"/>
  <c r="EC99" i="2" s="1"/>
  <c r="EB117" i="2"/>
  <c r="EC117" i="2" s="1"/>
  <c r="EB84" i="2"/>
  <c r="EC84" i="2" s="1"/>
  <c r="EB78" i="2"/>
  <c r="EC78" i="2" s="1"/>
  <c r="EB48" i="2"/>
  <c r="EB75" i="2"/>
  <c r="EC75" i="2" s="1"/>
  <c r="EB60" i="2"/>
  <c r="EC60" i="2" s="1"/>
  <c r="CA12" i="2"/>
  <c r="CA159" i="2" s="1"/>
  <c r="EA123" i="2"/>
  <c r="EA135" i="2"/>
  <c r="EB15" i="2"/>
  <c r="EB39" i="2"/>
  <c r="CV15" i="2" l="1"/>
  <c r="BT15" i="2"/>
  <c r="CV21" i="2"/>
  <c r="CW21" i="2" s="1"/>
  <c r="DN21" i="2" s="1"/>
  <c r="BT21" i="2"/>
  <c r="CV18" i="2"/>
  <c r="BT18" i="2"/>
  <c r="CS12" i="2"/>
  <c r="BQ12" i="2"/>
  <c r="BQ159" i="2" s="1"/>
  <c r="DE12" i="2"/>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159" i="2" s="1"/>
  <c r="EB18" i="2"/>
  <c r="EB21" i="2"/>
  <c r="EB24" i="2"/>
  <c r="EA156" i="2"/>
  <c r="EA78" i="2"/>
  <c r="EA60" i="2"/>
  <c r="EA108" i="2"/>
  <c r="EA150" i="2"/>
  <c r="EA90" i="2"/>
  <c r="EA66" i="2"/>
  <c r="EA132" i="2"/>
  <c r="EA129" i="2"/>
  <c r="EA114" i="2"/>
  <c r="EA45" i="2"/>
  <c r="EC45" i="2" s="1"/>
  <c r="EA54" i="2"/>
  <c r="EC54" i="2" s="1"/>
  <c r="EA141" i="2"/>
  <c r="EA72" i="2"/>
  <c r="EA63" i="2"/>
  <c r="EA75" i="2"/>
  <c r="EA93" i="2"/>
  <c r="EA117" i="2"/>
  <c r="EA48" i="2"/>
  <c r="EC48" i="2" s="1"/>
  <c r="EA138" i="2"/>
  <c r="EA96" i="2"/>
  <c r="EA102" i="2"/>
  <c r="EA84" i="2"/>
  <c r="EA42" i="2"/>
  <c r="EC42" i="2" s="1"/>
  <c r="EA69" i="2"/>
  <c r="EA51" i="2"/>
  <c r="EC51" i="2" s="1"/>
  <c r="EA105" i="2"/>
  <c r="EA147" i="2"/>
  <c r="EA120" i="2"/>
  <c r="EA144" i="2"/>
  <c r="EA81" i="2"/>
  <c r="EA126" i="2"/>
  <c r="EA153" i="2"/>
  <c r="EA87" i="2"/>
  <c r="EA111" i="2"/>
  <c r="EA99" i="2"/>
  <c r="EA57" i="2"/>
  <c r="EA15" i="2"/>
  <c r="EC15" i="2" s="1"/>
  <c r="EA39" i="2"/>
  <c r="EC39" i="2" s="1"/>
  <c r="M49" i="8"/>
  <c r="M46" i="8"/>
  <c r="M53" i="8"/>
  <c r="M48" i="8"/>
  <c r="AP159" i="2"/>
  <c r="CO159" i="2"/>
  <c r="CM159" i="2"/>
  <c r="DA159" i="2"/>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CT15" i="2" l="1"/>
  <c r="CW15" i="2" s="1"/>
  <c r="DN15" i="2" s="1"/>
  <c r="BR15" i="2"/>
  <c r="CT18" i="2"/>
  <c r="CW18" i="2" s="1"/>
  <c r="DN18" i="2" s="1"/>
  <c r="BR18" i="2"/>
  <c r="DF12" i="2"/>
  <c r="CT12" i="2"/>
  <c r="DU18" i="2"/>
  <c r="DW18" i="2" s="1"/>
  <c r="DU15" i="2"/>
  <c r="DW15" i="2" s="1"/>
  <c r="DU12" i="2"/>
  <c r="ED135" i="2"/>
  <c r="M71" i="3" s="1"/>
  <c r="ED123" i="2"/>
  <c r="M67" i="3" s="1"/>
  <c r="CI159" i="2"/>
  <c r="ED105" i="2"/>
  <c r="M61" i="3" s="1"/>
  <c r="ED51" i="2"/>
  <c r="M43" i="3" s="1"/>
  <c r="ED45" i="2"/>
  <c r="M41" i="3" s="1"/>
  <c r="ED39" i="2"/>
  <c r="M39" i="3" s="1"/>
  <c r="ED153" i="2"/>
  <c r="M77" i="3" s="1"/>
  <c r="ED69" i="2"/>
  <c r="M49" i="3" s="1"/>
  <c r="ED117" i="2"/>
  <c r="M65" i="3" s="1"/>
  <c r="ED114" i="2"/>
  <c r="M64" i="3" s="1"/>
  <c r="M79" i="3"/>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CY159" i="2"/>
  <c r="CN159" i="2"/>
  <c r="M12" i="8"/>
  <c r="M27" i="8"/>
  <c r="M14" i="8"/>
  <c r="BR159" i="2" l="1"/>
  <c r="DP21" i="2"/>
  <c r="L33" i="3" s="1"/>
  <c r="DP15" i="2"/>
  <c r="L31" i="3" s="1"/>
  <c r="DP18" i="2"/>
  <c r="L32" i="3" s="1"/>
  <c r="DP24" i="2"/>
  <c r="L34" i="3" s="1"/>
  <c r="ED24" i="2"/>
  <c r="M34" i="3" s="1"/>
  <c r="ED18" i="2"/>
  <c r="M32" i="3" s="1"/>
  <c r="ED21" i="2"/>
  <c r="M33" i="3" s="1"/>
  <c r="DU159" i="2"/>
  <c r="ED15" i="2"/>
  <c r="M31" i="3" s="1"/>
  <c r="EA159" i="2"/>
  <c r="DB159" i="2"/>
  <c r="C7" i="8"/>
  <c r="B7" i="8"/>
  <c r="C6" i="8"/>
  <c r="B6" i="8"/>
  <c r="N48" i="8"/>
  <c r="N53" i="8"/>
  <c r="B8" i="8"/>
  <c r="CP159" i="2"/>
  <c r="CT159" i="2"/>
  <c r="CZ159" i="2"/>
  <c r="N45" i="8" l="1"/>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DM9" i="2" l="1"/>
  <c r="J29" i="3" s="1"/>
  <c r="E5" i="5"/>
  <c r="E4" i="5"/>
  <c r="F4" i="5" s="1"/>
  <c r="D7" i="5"/>
  <c r="F3" i="5"/>
  <c r="I3" i="5"/>
  <c r="J3" i="5"/>
  <c r="L3" i="5" s="1"/>
  <c r="I4" i="5"/>
  <c r="J4" i="5"/>
  <c r="L4" i="5" s="1"/>
  <c r="I5" i="5"/>
  <c r="J5" i="5"/>
  <c r="L5" i="5" s="1"/>
  <c r="AY9" i="2" l="1"/>
  <c r="CJ9" i="2"/>
  <c r="BI9" i="2"/>
  <c r="E6" i="5"/>
  <c r="E7" i="5" s="1"/>
  <c r="F5" i="5"/>
  <c r="M3" i="5"/>
  <c r="BT9" i="2" l="1"/>
  <c r="CD9" i="2"/>
  <c r="CV9" i="2"/>
  <c r="DH9" i="2"/>
  <c r="DI9" i="2" s="1"/>
  <c r="DO9" i="2" s="1"/>
  <c r="CK9" i="2"/>
  <c r="DV9" i="2"/>
  <c r="DW9" i="2" s="1"/>
  <c r="EB9" i="2"/>
  <c r="F6" i="5"/>
  <c r="G3" i="5" s="1"/>
  <c r="EC9" i="2" l="1"/>
  <c r="ED9" i="2" s="1"/>
  <c r="M29" i="3" s="1"/>
  <c r="CW9" i="2"/>
  <c r="DN9" i="2" s="1"/>
  <c r="DP9" i="2" s="1"/>
  <c r="L29" i="3" s="1"/>
  <c r="F7" i="5"/>
  <c r="AO33" i="2" l="1"/>
  <c r="AY33" i="2" s="1"/>
  <c r="DM33" i="2" l="1"/>
  <c r="J37" i="3" s="1"/>
  <c r="CJ33" i="2"/>
  <c r="CD33" i="2"/>
  <c r="N16" i="8"/>
  <c r="M17" i="8"/>
  <c r="AO12" i="2"/>
  <c r="BI12" i="2" s="1"/>
  <c r="BI159" i="2" s="1"/>
  <c r="D10" i="3" l="1"/>
  <c r="BG160" i="2"/>
  <c r="AY12" i="2"/>
  <c r="BT12" i="2" s="1"/>
  <c r="AO159" i="2"/>
  <c r="AO161" i="2" s="1"/>
  <c r="CV33" i="2"/>
  <c r="CW33" i="2" s="1"/>
  <c r="DN33" i="2" s="1"/>
  <c r="BT33" i="2"/>
  <c r="DH33" i="2"/>
  <c r="DI33" i="2" s="1"/>
  <c r="DM12" i="2"/>
  <c r="DV33" i="2"/>
  <c r="DW33" i="2" s="1"/>
  <c r="CK33" i="2"/>
  <c r="EB33" i="2"/>
  <c r="EC33" i="2" s="1"/>
  <c r="CJ12" i="2"/>
  <c r="CD12" i="2"/>
  <c r="CD159" i="2" s="1"/>
  <c r="DG159" i="2"/>
  <c r="CU159" i="2"/>
  <c r="M11" i="8"/>
  <c r="CS159" i="2"/>
  <c r="DO33" i="2" l="1"/>
  <c r="N17" i="8" s="1"/>
  <c r="AY159" i="2"/>
  <c r="C10" i="3" s="1"/>
  <c r="CB160" i="2"/>
  <c r="DH12" i="2"/>
  <c r="DI12" i="2" s="1"/>
  <c r="BT159" i="2"/>
  <c r="AO163" i="2" s="1"/>
  <c r="CV12" i="2"/>
  <c r="CV159" i="2" s="1"/>
  <c r="CQ161" i="2" s="1"/>
  <c r="CK12" i="2"/>
  <c r="CK159" i="2" s="1"/>
  <c r="DV12" i="2"/>
  <c r="DW12" i="2" s="1"/>
  <c r="ED33" i="2"/>
  <c r="M37" i="3" s="1"/>
  <c r="J30" i="3"/>
  <c r="DM159" i="2"/>
  <c r="CJ159" i="2"/>
  <c r="CI160" i="2" s="1"/>
  <c r="EB12" i="2"/>
  <c r="EC12" i="2" s="1"/>
  <c r="C13" i="1"/>
  <c r="C12" i="1"/>
  <c r="I11" i="1"/>
  <c r="C11" i="1"/>
  <c r="ED12" i="2" l="1"/>
  <c r="DP33" i="2"/>
  <c r="L37" i="3" s="1"/>
  <c r="AY161" i="2"/>
  <c r="AO162" i="2"/>
  <c r="AO164" i="2" s="1"/>
  <c r="C11" i="3"/>
  <c r="BR160" i="2"/>
  <c r="CB164" i="2" s="1"/>
  <c r="CB166" i="2" s="1"/>
  <c r="AW160" i="2"/>
  <c r="DV159" i="2"/>
  <c r="CW12" i="2"/>
  <c r="DN12" i="2" s="1"/>
  <c r="DW159" i="2"/>
  <c r="C15" i="3" s="1"/>
  <c r="EB159" i="2"/>
  <c r="EC159" i="2"/>
  <c r="D15" i="3" s="1"/>
  <c r="DH159" i="2"/>
  <c r="DO12" i="2"/>
  <c r="C8" i="8"/>
  <c r="O11" i="1"/>
  <c r="P11" i="1" s="1"/>
  <c r="M11" i="1"/>
  <c r="N11" i="1" s="1"/>
  <c r="E3" i="1" s="1"/>
  <c r="J11" i="1"/>
  <c r="K11" i="1" s="1"/>
  <c r="D11" i="3" l="1"/>
  <c r="BG164" i="2"/>
  <c r="DP12" i="2"/>
  <c r="CW159" i="2"/>
  <c r="C14" i="3" s="1"/>
  <c r="C19" i="3" s="1"/>
  <c r="M30" i="3"/>
  <c r="DI159" i="2"/>
  <c r="D14" i="3" s="1"/>
  <c r="D19" i="3" s="1"/>
  <c r="N11" i="8"/>
  <c r="D5" i="1"/>
  <c r="L11" i="1"/>
  <c r="R11" i="1" s="1"/>
  <c r="Q11" i="1"/>
  <c r="D6" i="1" s="1"/>
  <c r="E4" i="1"/>
  <c r="D4" i="1"/>
  <c r="D3" i="1"/>
  <c r="BG165" i="2" l="1"/>
  <c r="BG166" i="2" s="1"/>
  <c r="CQ164" i="2"/>
  <c r="DN159" i="2"/>
  <c r="ED159" i="2"/>
  <c r="DO159" i="2"/>
  <c r="L30" i="3"/>
  <c r="E5" i="1"/>
  <c r="E6" i="1"/>
  <c r="DP159" i="2" l="1"/>
  <c r="DE159" i="2"/>
  <c r="DF159" i="2" l="1"/>
  <c r="DD162" i="2" s="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<sst xmlns="http://schemas.openxmlformats.org/spreadsheetml/2006/main" count="1278" uniqueCount="334">
  <si>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</si>
  <si>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</si>
  <si>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</si>
  <si>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</si>
  <si>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</si>
  <si>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</si>
  <si>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</si>
  <si>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</si>
  <si>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</si>
  <si>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</si>
  <si>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</si>
  <si>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</si>
  <si>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</si>
  <si>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</si>
  <si>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</si>
  <si>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</si>
  <si>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</si>
  <si>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</si>
  <si>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</si>
  <si>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</si>
  <si>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</si>
  <si>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</si>
  <si>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</si>
  <si>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</si>
  <si>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</si>
  <si>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</si>
  <si>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</si>
  <si>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</si>
  <si>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</si>
  <si>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</si>
  <si>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</si>
  <si>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</si>
  <si>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</si>
  <si>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</si>
  <si>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</si>
  <si>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</si>
  <si>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</si>
  <si>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</si>
  <si>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</si>
  <si>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</si>
  <si>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</si>
  <si>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</si>
  <si>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</si>
  <si>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</si>
  <si>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</si>
  <si>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</si>
  <si>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</si>
  <si>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</si>
  <si>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</si>
  <si>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</si>
  <si>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</si>
  <si>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</si>
  <si>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</si>
  <si>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</si>
  <si>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</si>
  <si>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</si>
  <si>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</si>
  <si>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</si>
  <si>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</si>
  <si>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</si>
  <si>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</si>
  <si>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</si>
  <si>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</si>
  <si>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</si>
  <si>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</si>
  <si>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</si>
  <si>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</si>
  <si>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</si>
  <si>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</si>
  <si>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</si>
  <si>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</si>
  <si>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</si>
  <si>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</si>
  <si>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</si>
  <si>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</si>
  <si>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</si>
  <si>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</si>
  <si>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</si>
  <si>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</si>
  <si>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</si>
  <si>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</si>
  <si>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</si>
  <si>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</si>
  <si>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</si>
  <si>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</si>
  <si>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</si>
  <si>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</si>
  <si>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</si>
  <si>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</si>
  <si>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</si>
  <si>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</si>
  <si>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</si>
  <si>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</si>
  <si>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</si>
  <si>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</si>
  <si>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</si>
  <si>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</si>
  <si>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</si>
  <si>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</si>
  <si>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</si>
  <si>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</si>
  <si>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</si>
  <si>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</si>
  <si>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</si>
  <si>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</si>
  <si>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</si>
  <si>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</si>
  <si>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</si>
  <si>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</si>
  <si>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</si>
  <si>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</si>
  <si>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</si>
  <si>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</si>
  <si>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</si>
  <si>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</si>
  <si>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</si>
  <si>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</si>
  <si>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</si>
  <si>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</si>
  <si>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</si>
  <si>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</si>
  <si>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</si>
  <si>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</si>
  <si>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</si>
  <si>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</si>
  <si>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</si>
  <si>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</si>
  <si>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</si>
  <si>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</si>
  <si>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</si>
  <si>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</si>
  <si>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</si>
  <si>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</si>
  <si>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</si>
  <si>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</si>
  <si>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</si>
  <si>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</si>
  <si>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</si>
  <si>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</si>
  <si>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</si>
  <si>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</si>
  <si>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</si>
  <si>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</si>
  <si>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</si>
  <si>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</si>
  <si>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</si>
  <si>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</si>
  <si>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</si>
  <si>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</si>
  <si>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</si>
  <si>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</si>
  <si>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</si>
  <si>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</si>
  <si>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</si>
  <si>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</si>
  <si>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</si>
  <si>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</si>
  <si>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</si>
  <si>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</si>
  <si>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</si>
  <si>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</si>
  <si>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</si>
  <si>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</si>
  <si>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</si>
  <si>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</si>
  <si>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</si>
  <si>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</si>
  <si>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</si>
  <si>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</si>
  <si>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</si>
  <si>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</si>
  <si>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</si>
  <si>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</si>
  <si>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</si>
  <si>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</si>
  <si>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</si>
  <si>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</si>
  <si>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</si>
  <si>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</si>
  <si>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</si>
  <si>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</si>
  <si>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</si>
  <si>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</si>
  <si>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</si>
  <si>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</si>
  <si>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</si>
  <si>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</si>
  <si>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</si>
  <si>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</si>
  <si>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</si>
  <si>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</si>
  <si>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</si>
  <si>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</si>
  <si>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</si>
  <si>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</si>
  <si>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</si>
  <si>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</si>
  <si>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</si>
  <si>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</si>
  <si>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</si>
  <si>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</si>
  <si>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</si>
  <si>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</si>
  <si>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</si>
  <si>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</si>
  <si>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</si>
  <si>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</si>
  <si>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</si>
  <si>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</si>
  <si>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</si>
  <si>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</si>
  <si>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</si>
  <si>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</si>
  <si>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</si>
  <si>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</si>
  <si>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</si>
  <si>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</si>
  <si>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</si>
  <si>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</si>
  <si>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</si>
  <si>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</si>
  <si>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</si>
  <si>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</si>
  <si>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</si>
  <si>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</si>
  <si>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</si>
  <si>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</si>
  <si>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</si>
  <si>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</si>
  <si>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</si>
  <si>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</si>
  <si>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</si>
  <si>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</si>
  <si>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</si>
  <si>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</si>
  <si>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</si>
  <si>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</si>
  <si>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</si>
  <si>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</si>
  <si>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</si>
  <si>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</si>
  <si>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</si>
  <si>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</si>
  <si>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</si>
  <si>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</si>
  <si>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</si>
  <si>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</si>
  <si>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</si>
  <si>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</si>
  <si>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</si>
  <si>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</si>
  <si>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</si>
  <si>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</si>
  <si>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</si>
  <si>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</si>
  <si>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</si>
  <si>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</si>
  <si>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</si>
  <si>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</si>
  <si>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</si>
  <si>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</si>
  <si>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</si>
  <si>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</si>
  <si>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</si>
  <si>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</si>
  <si>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</si>
  <si>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</si>
  <si>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</si>
  <si>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</si>
  <si>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</si>
  <si>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</si>
  <si>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</si>
  <si>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</si>
  <si>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</si>
  <si>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</si>
  <si>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</si>
  <si>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</si>
  <si>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</si>
  <si>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</si>
  <si>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Priemerná cena práce v EUR za rok 2022 (priemerná mesačná mzda + odvody) =</t>
  </si>
  <si>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</si>
  <si>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</si>
  <si>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</si>
  <si>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</si>
  <si>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</si>
  <si>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</si>
  <si>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</si>
  <si>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</si>
  <si>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</si>
  <si>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</si>
  <si>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</si>
  <si>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</si>
  <si>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</si>
  <si>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</si>
  <si>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</si>
  <si>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</si>
  <si>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</si>
  <si>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</si>
  <si>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</si>
  <si>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</si>
  <si>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</si>
  <si>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určenie zemepisnej oblasti UAS</t>
  </si>
  <si>
    <t>oznámenie zmeny údajov zapísaných v registri prevádzkovateľov bezpilotných leteckých systémov a bezpilotných lietadiel, ktorých návrh podlieha certifikácii</t>
  </si>
  <si>
    <t>uzavretie zmluvy o poistení zodpovednosti za škodu spôsobenú prevádzkou bezpilotného leteckého systému  alebo bezpilotného lietadla</t>
  </si>
  <si>
    <t>návrh zákona</t>
  </si>
  <si>
    <t>návrh zákona + vykonávacie nariadenie (EÚ) 2019/947 v platnom znení</t>
  </si>
  <si>
    <t>návrh zákona + vykonávacie nariadenie (EÚ) 2021/664 v platnom znení</t>
  </si>
  <si>
    <t>čl. I - § 7a ods. 4</t>
  </si>
  <si>
    <t>možnosť vyjadriť sa k návrhu rozhodnutia o určení zemepisnej oblasti UAS</t>
  </si>
  <si>
    <t>možnosť požiadať o vydanie poverenia jednotného poskytovateľa spoločných informačných služieb na vykonávanie spoločnej informačnej služby</t>
  </si>
  <si>
    <t>podanie žiadosti o zápis do registra prevádzkovateľov bezpilotných leteckých systémov</t>
  </si>
  <si>
    <t>oznámenie ukončenia prevádzky bezpilotného leteckého systému</t>
  </si>
  <si>
    <t>čl. I - § 45a ods. 11</t>
  </si>
  <si>
    <t>možnosť požiadať o vydanie prevádzkového povolenia na prevádzku bezpilotného leteckého systému v osobitnej kategórii prevádzky</t>
  </si>
  <si>
    <t>možnosť požiadať o vydanie osvedčenia prevádzkovateľa ľahkého bezpilotného leteckého systému</t>
  </si>
  <si>
    <t>podanie žiadosti o zápis do registra bezpilotných lietadiel, ktorých projektový návrh podlieha certifikácii</t>
  </si>
  <si>
    <t>vykonávacie nariadenie (EÚ) 2019/947 v platnom znení</t>
  </si>
  <si>
    <t>oznámenie zmeny údajov zapísaných v registri bezpilotných lietadiel, ktorých projektový návrh podlieha certifikácii</t>
  </si>
  <si>
    <t>možnosť podať žiadosť o výmaz bezpilotného lietadla, ktorého projektový návrh podlieha certifikácii z registra bezpilotných lietadiel, ktorých projektový návrh podlieha certifikácii</t>
  </si>
  <si>
    <t xml:space="preserve">čl. I - § 45c ods. 1, príloha vykonávacieho nariadenia (EÚ) 2019/947 v platnom znení
</t>
  </si>
  <si>
    <t>vykonávacie nariadenie (EÚ) 2021/664 v platnom znení</t>
  </si>
  <si>
    <t>možnosť podať žiadosť o vydanie osvedčenia poskytovateľa služieb U-space</t>
  </si>
  <si>
    <t>čl. I - § 7a ods. 1, čl. 15 vykonávacieho nariadenia (EÚ) 2019/947 v platnom znení, čl. V - položka 91e písm. c)</t>
  </si>
  <si>
    <t>čl. I - § 11a ods. 1 písm. a), kapitola V vykonávacieho nariadenia (EÚ) 2021/664 v platnom znení, čl. V - položka 91e písm. h) bod 1</t>
  </si>
  <si>
    <t>čl. 5 vykonávacieho nariadenia (EÚ) 2019/947 v platnom znení, čl. V - položka 91e písm. a) bod 1</t>
  </si>
  <si>
    <t>čl. I - § 45b ods. 8, čl. V - položka 91e písm. e) bod 3</t>
  </si>
  <si>
    <t>čl. I - § 45a ods. 5, čl. 14 vykonávacieho nariadenia (EÚ) 2019/947 v platnom znení, čl. V - položka 91e písm. d) bod 1</t>
  </si>
  <si>
    <t>čl. I - § 11a ods. 1 písm. b),  čl. 6 ods. 5 vykonávacieho nariadenia (EÚ) 2021/664 v platnom znení, čl. V - položka 90 písm. f) bod 1</t>
  </si>
  <si>
    <t>čl. I - § 45a ods. 10, čl. V - položka 91e písm. d) bod 2</t>
  </si>
  <si>
    <t>čl. 5 vykonávacieho nariadenia (EÚ) 2019/947 v platnom znení, čl. V - položka 91e písm. f) bod 1</t>
  </si>
  <si>
    <t>čl. I - § 45b ods. 8, čl. 15 vykonávacieho nariadenia (EÚ) 2019/947 v platnom znení, čl. V - položka 91e písm. e) bod 1</t>
  </si>
  <si>
    <t>čl. I - § 45b ods. 8 a 10, čl. V - položka 91e písm. e) bod 2</t>
  </si>
  <si>
    <t>kapitola V vykonávacieho nariadenia (EÚ) 2021/664 v platnom znení, čl. V - položka 91e písm. g) bod 1</t>
  </si>
  <si>
    <t>možnosť požiadať o vydanie osvedčenia poskytovateľa spoločných informačných služieb na vykonávanie spoločnej informačnej služby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</si>
</sst>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583">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3" fontId="74" fillId="0" borderId="62" xfId="5" applyNumberFormat="1" applyFont="1" applyFill="1" applyBorder="1" applyAlignment="1" applyProtection="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165" fontId="11" fillId="10"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8" fillId="10" borderId="1" xfId="2" applyFont="1" applyFill="1" applyBorder="1" applyAlignment="1" applyProtection="1">
      <alignment horizontal="left" vertical="center" wrapText="1"/>
      <protection locked="0"/>
    </xf>
    <xf numFmtId="0" fontId="11" fillId="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8" fillId="10" borderId="67" xfId="2" applyFont="1" applyFill="1" applyBorder="1" applyAlignment="1" applyProtection="1">
      <alignment horizontal="left" vertical="center" wrapText="1"/>
      <protection locked="0"/>
    </xf>
    <xf numFmtId="0" fontId="8" fillId="10" borderId="76" xfId="2" applyFont="1" applyFill="1" applyBorder="1" applyAlignment="1" applyProtection="1">
      <alignment horizontal="left" vertical="center" wrapText="1"/>
      <protection locked="0"/>
    </xf>
    <xf numFmtId="0" fontId="8" fillId="10" borderId="4" xfId="2" applyFont="1" applyFill="1" applyBorder="1" applyAlignment="1" applyProtection="1">
      <alignment horizontal="left" vertical="center" wrapText="1"/>
      <protection locked="0"/>
    </xf>
    <xf numFmtId="1" fontId="11" fillId="0" borderId="58"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166" fontId="3" fillId="10" borderId="1" xfId="5" applyNumberFormat="1"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63"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3" fillId="10" borderId="1" xfId="2" applyFont="1" applyFill="1" applyBorder="1" applyAlignment="1" applyProtection="1">
      <alignment horizontal="center" vertical="center" wrapText="1"/>
    </xf>
    <xf numFmtId="0" fontId="0" fillId="15" borderId="1" xfId="2"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65" fontId="81" fillId="11" borderId="99"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41" t="s">
        <v>22</v>
      </c>
      <c r="C2" s="342"/>
      <c r="D2" s="33" t="s">
        <v>26</v>
      </c>
      <c r="E2" s="34" t="s">
        <v>14</v>
      </c>
    </row>
    <row r="3" spans="1:23" ht="24.75" customHeight="1" x14ac:dyDescent="0.2">
      <c r="B3" s="335" t="s">
        <v>23</v>
      </c>
      <c r="C3" s="336"/>
      <c r="D3" s="44">
        <f>SUM(M11:M13)</f>
        <v>0</v>
      </c>
      <c r="E3" s="35">
        <f>SUM(N11:N13)</f>
        <v>0</v>
      </c>
    </row>
    <row r="4" spans="1:23" ht="24.75" customHeight="1" x14ac:dyDescent="0.2">
      <c r="B4" s="337" t="s">
        <v>24</v>
      </c>
      <c r="C4" s="338"/>
      <c r="D4" s="45">
        <f>SUM(O11:O13)</f>
        <v>0</v>
      </c>
      <c r="E4" s="36">
        <f>SUM(P11:P13)</f>
        <v>0</v>
      </c>
    </row>
    <row r="5" spans="1:23" ht="24.75" customHeight="1" x14ac:dyDescent="0.2">
      <c r="B5" s="339" t="s">
        <v>25</v>
      </c>
      <c r="C5" s="340"/>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70" t="s">
        <v>13</v>
      </c>
      <c r="C8" s="370"/>
      <c r="D8" s="26">
        <v>835</v>
      </c>
      <c r="E8" s="4"/>
      <c r="F8" s="4"/>
      <c r="G8" s="4"/>
      <c r="H8" s="4"/>
      <c r="I8" s="4"/>
      <c r="J8" s="4"/>
      <c r="K8" s="4"/>
      <c r="L8" s="5"/>
      <c r="M8" s="4"/>
      <c r="N8" s="4"/>
      <c r="O8" s="4"/>
      <c r="P8" s="4"/>
      <c r="Q8" s="5"/>
      <c r="R8" s="5"/>
    </row>
    <row r="9" spans="1:23" s="6" customFormat="1" ht="20.25" customHeight="1" x14ac:dyDescent="0.2">
      <c r="A9" s="7"/>
      <c r="B9" s="371" t="s">
        <v>29</v>
      </c>
      <c r="C9" s="372"/>
      <c r="D9" s="372"/>
      <c r="E9" s="373" t="s">
        <v>27</v>
      </c>
      <c r="F9" s="373" t="s">
        <v>28</v>
      </c>
      <c r="G9" s="366" t="s">
        <v>34</v>
      </c>
      <c r="H9" s="368" t="s">
        <v>12</v>
      </c>
      <c r="I9" s="358" t="s">
        <v>12</v>
      </c>
      <c r="J9" s="360" t="s">
        <v>0</v>
      </c>
    </row>
    <row r="10" spans="1:23" s="12" customFormat="1" ht="60" customHeight="1" thickBot="1" x14ac:dyDescent="0.25">
      <c r="A10" s="24"/>
      <c r="B10" s="375" t="s">
        <v>30</v>
      </c>
      <c r="C10" s="376"/>
      <c r="D10" s="27" t="s">
        <v>31</v>
      </c>
      <c r="E10" s="374"/>
      <c r="F10" s="374"/>
      <c r="G10" s="367"/>
      <c r="H10" s="369"/>
      <c r="I10" s="359"/>
      <c r="J10" s="361"/>
      <c r="K10" s="25"/>
      <c r="L10" s="23"/>
      <c r="S10" s="20"/>
    </row>
    <row r="11" spans="1:23" s="17" customFormat="1" x14ac:dyDescent="0.2">
      <c r="A11" s="15"/>
      <c r="B11" s="41" t="s">
        <v>37</v>
      </c>
      <c r="C11" s="30">
        <f>IFERROR(VLOOKUP(B11,vstupy!#REF!,2,FALSE),0)</f>
        <v>0</v>
      </c>
      <c r="D11" s="344">
        <v>0</v>
      </c>
      <c r="E11" s="346">
        <v>0</v>
      </c>
      <c r="F11" s="346">
        <v>0</v>
      </c>
      <c r="G11" s="344">
        <v>0</v>
      </c>
      <c r="H11" s="348" t="s">
        <v>36</v>
      </c>
      <c r="I11" s="350">
        <f>VLOOKUP(H11,vstupy!$B$3:$C$14,2,FALSE)</f>
        <v>0</v>
      </c>
      <c r="J11" s="352">
        <f>IF(D11=0,SUM(C11:C13),D11)</f>
        <v>0</v>
      </c>
      <c r="K11" s="354">
        <f>IF(I11&gt;0.9,($D$8/160)*(J11/60)*I11,($D$8/160)*(J11/60)*1)</f>
        <v>0</v>
      </c>
      <c r="L11" s="357">
        <f>K11*G11</f>
        <v>0</v>
      </c>
      <c r="M11" s="362">
        <f>IF(I11&gt;0.9,E11*I11,E11*1)</f>
        <v>0</v>
      </c>
      <c r="N11" s="343">
        <f>M11*G11</f>
        <v>0</v>
      </c>
      <c r="O11" s="362">
        <f>IF(I11&gt;0.9,I11*F11,F11*1)</f>
        <v>0</v>
      </c>
      <c r="P11" s="343">
        <f>O11*G11</f>
        <v>0</v>
      </c>
      <c r="Q11" s="365">
        <f>M11+O11+K11</f>
        <v>0</v>
      </c>
      <c r="R11" s="343">
        <f>L11+N11+P11</f>
        <v>0</v>
      </c>
      <c r="S11" s="16"/>
      <c r="W11" s="18"/>
    </row>
    <row r="12" spans="1:23" s="17" customFormat="1" x14ac:dyDescent="0.2">
      <c r="B12" s="41" t="s">
        <v>37</v>
      </c>
      <c r="C12" s="30">
        <f>IFERROR(VLOOKUP(B12,vstupy!#REF!,2,FALSE),0)</f>
        <v>0</v>
      </c>
      <c r="D12" s="344"/>
      <c r="E12" s="346"/>
      <c r="F12" s="346"/>
      <c r="G12" s="344"/>
      <c r="H12" s="348"/>
      <c r="I12" s="350"/>
      <c r="J12" s="352"/>
      <c r="K12" s="355"/>
      <c r="L12" s="357"/>
      <c r="M12" s="363"/>
      <c r="N12" s="343"/>
      <c r="O12" s="363"/>
      <c r="P12" s="343"/>
      <c r="Q12" s="365"/>
      <c r="R12" s="343"/>
    </row>
    <row r="13" spans="1:23" s="17" customFormat="1" ht="13.5" thickBot="1" x14ac:dyDescent="0.25">
      <c r="B13" s="42" t="s">
        <v>37</v>
      </c>
      <c r="C13" s="31">
        <f>IFERROR(VLOOKUP(B13,vstupy!#REF!,2,FALSE),0)</f>
        <v>0</v>
      </c>
      <c r="D13" s="345"/>
      <c r="E13" s="347"/>
      <c r="F13" s="347"/>
      <c r="G13" s="345"/>
      <c r="H13" s="349"/>
      <c r="I13" s="351"/>
      <c r="J13" s="353"/>
      <c r="K13" s="356"/>
      <c r="L13" s="357"/>
      <c r="M13" s="364"/>
      <c r="N13" s="343"/>
      <c r="O13" s="364"/>
      <c r="P13" s="343"/>
      <c r="Q13" s="365"/>
      <c r="R13" s="343"/>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E204"/>
  <sheetViews>
    <sheetView showGridLines="0" tabSelected="1" topLeftCell="B1" zoomScale="115" zoomScaleNormal="115" workbookViewId="0">
      <selection activeCell="C15" sqref="C15:C17"/>
    </sheetView>
  </sheetViews>
  <sheetFormatPr defaultColWidth="9.140625" defaultRowHeight="12.75" outlineLevelCol="1" x14ac:dyDescent="0.2"/>
  <cols>
    <col min="1" max="1" width="2.140625" style="3" hidden="1"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7"/>
      <c r="C2" s="287"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481"/>
      <c r="C4" s="481"/>
      <c r="D4" s="288"/>
      <c r="E4" s="288"/>
      <c r="F4" s="289"/>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90"/>
      <c r="C5" s="499" t="s">
        <v>279</v>
      </c>
      <c r="D5" s="499"/>
      <c r="E5" s="500"/>
      <c r="F5" s="500"/>
      <c r="G5" s="124">
        <v>1763</v>
      </c>
      <c r="H5" s="124"/>
      <c r="I5" s="124"/>
      <c r="J5" s="124"/>
      <c r="K5" s="96"/>
      <c r="L5" s="96"/>
      <c r="M5" s="137"/>
      <c r="N5" s="12"/>
      <c r="O5" s="512" t="s">
        <v>110</v>
      </c>
      <c r="P5" s="512"/>
      <c r="Q5" s="512"/>
      <c r="R5" s="512"/>
      <c r="S5" s="512"/>
      <c r="T5" s="512"/>
      <c r="U5" s="512"/>
      <c r="V5" s="512"/>
      <c r="W5" s="512"/>
      <c r="X5" s="512"/>
      <c r="Y5" s="512"/>
      <c r="Z5" s="512"/>
      <c r="AA5" s="512"/>
      <c r="AB5" s="512"/>
      <c r="AC5" s="512"/>
      <c r="AD5" s="512"/>
      <c r="AE5" s="512"/>
      <c r="AF5" s="501"/>
      <c r="AG5" s="501"/>
      <c r="AH5" s="501"/>
      <c r="AI5" s="501"/>
      <c r="AJ5" s="234"/>
      <c r="AK5" s="234"/>
      <c r="AL5" s="145"/>
      <c r="AM5" s="145"/>
      <c r="AN5" s="144"/>
      <c r="AO5" s="144"/>
      <c r="AP5" s="507" t="s">
        <v>63</v>
      </c>
      <c r="AQ5" s="387"/>
      <c r="AR5" s="387"/>
      <c r="AS5" s="387"/>
      <c r="AT5" s="387"/>
      <c r="AU5" s="387"/>
      <c r="AV5" s="387"/>
      <c r="AW5" s="387"/>
      <c r="AX5" s="387"/>
      <c r="AY5" s="388"/>
      <c r="AZ5" s="389" t="s">
        <v>130</v>
      </c>
      <c r="BA5" s="390"/>
      <c r="BB5" s="390"/>
      <c r="BC5" s="390"/>
      <c r="BD5" s="390"/>
      <c r="BE5" s="390"/>
      <c r="BF5" s="390"/>
      <c r="BG5" s="390"/>
      <c r="BH5" s="390"/>
      <c r="BI5" s="508"/>
      <c r="BJ5" s="305"/>
      <c r="BK5" s="386" t="s">
        <v>249</v>
      </c>
      <c r="BL5" s="387"/>
      <c r="BM5" s="387"/>
      <c r="BN5" s="387"/>
      <c r="BO5" s="387"/>
      <c r="BP5" s="387"/>
      <c r="BQ5" s="387"/>
      <c r="BR5" s="387"/>
      <c r="BS5" s="387"/>
      <c r="BT5" s="388"/>
      <c r="BU5" s="389" t="s">
        <v>250</v>
      </c>
      <c r="BV5" s="390"/>
      <c r="BW5" s="390"/>
      <c r="BX5" s="390"/>
      <c r="BY5" s="390"/>
      <c r="BZ5" s="390"/>
      <c r="CA5" s="390"/>
      <c r="CB5" s="390"/>
      <c r="CC5" s="390"/>
      <c r="CD5" s="391"/>
      <c r="CE5" s="144"/>
      <c r="CF5" s="518" t="s">
        <v>229</v>
      </c>
      <c r="CG5" s="519"/>
      <c r="CH5" s="519"/>
      <c r="CI5" s="519"/>
      <c r="CJ5" s="520"/>
      <c r="CK5" s="378" t="s">
        <v>225</v>
      </c>
      <c r="CL5" s="221"/>
      <c r="CM5" s="452" t="s">
        <v>96</v>
      </c>
      <c r="CN5" s="453"/>
      <c r="CO5" s="453"/>
      <c r="CP5" s="453"/>
      <c r="CQ5" s="453"/>
      <c r="CR5" s="453"/>
      <c r="CS5" s="453"/>
      <c r="CT5" s="453"/>
      <c r="CU5" s="453"/>
      <c r="CV5" s="454"/>
      <c r="CW5" s="144"/>
      <c r="CX5"/>
      <c r="CY5" s="452" t="s">
        <v>97</v>
      </c>
      <c r="CZ5" s="453"/>
      <c r="DA5" s="453"/>
      <c r="DB5" s="453"/>
      <c r="DC5" s="453"/>
      <c r="DD5" s="453"/>
      <c r="DE5" s="453"/>
      <c r="DF5" s="453"/>
      <c r="DG5" s="453"/>
      <c r="DH5" s="454"/>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515" t="s">
        <v>294</v>
      </c>
      <c r="X6" s="516"/>
      <c r="Y6" s="516"/>
      <c r="Z6" s="516"/>
      <c r="AA6" s="516"/>
      <c r="AB6" s="516"/>
      <c r="AC6" s="516"/>
      <c r="AD6" s="516"/>
      <c r="AE6" s="517"/>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6"/>
      <c r="BK6" s="304"/>
      <c r="BL6" s="276"/>
      <c r="BM6" s="276"/>
      <c r="BN6" s="276"/>
      <c r="BO6" s="276"/>
      <c r="BP6" s="276"/>
      <c r="BQ6" s="276"/>
      <c r="BR6" s="276"/>
      <c r="BS6" s="276"/>
      <c r="BT6" s="277"/>
      <c r="BU6" s="188"/>
      <c r="BV6" s="189"/>
      <c r="BW6" s="189"/>
      <c r="BX6" s="189"/>
      <c r="BY6" s="189"/>
      <c r="BZ6" s="189"/>
      <c r="CA6" s="189"/>
      <c r="CB6" s="189"/>
      <c r="CC6" s="189"/>
      <c r="CD6" s="309"/>
      <c r="CE6" s="144"/>
      <c r="CF6" s="275"/>
      <c r="CG6" s="276"/>
      <c r="CH6" s="276"/>
      <c r="CI6" s="276"/>
      <c r="CJ6" s="310"/>
      <c r="CK6" s="521"/>
      <c r="CL6" s="222"/>
      <c r="CM6" s="268"/>
      <c r="CN6" s="269"/>
      <c r="CO6" s="269"/>
      <c r="CP6" s="269"/>
      <c r="CQ6" s="269"/>
      <c r="CR6" s="269"/>
      <c r="CS6" s="269"/>
      <c r="CT6" s="269"/>
      <c r="CU6" s="269"/>
      <c r="CV6" s="270"/>
      <c r="CW6" s="144"/>
      <c r="CX6"/>
      <c r="CY6" s="268"/>
      <c r="CZ6" s="269"/>
      <c r="DA6" s="269"/>
      <c r="DB6" s="269"/>
      <c r="DC6" s="269"/>
      <c r="DD6" s="269"/>
      <c r="DE6" s="269"/>
      <c r="DF6" s="269"/>
      <c r="DG6" s="269"/>
      <c r="DH6" s="270"/>
      <c r="DI6" s="144"/>
      <c r="DJ6"/>
      <c r="DK6" s="144"/>
      <c r="DL6" s="144"/>
      <c r="DM6" s="144"/>
      <c r="DN6" s="146"/>
      <c r="DO6" s="146"/>
      <c r="DP6" s="146"/>
      <c r="DQ6" s="146"/>
      <c r="DR6" s="452" t="s">
        <v>197</v>
      </c>
      <c r="DS6" s="453"/>
      <c r="DT6" s="453"/>
      <c r="DU6" s="453"/>
      <c r="DV6" s="454"/>
      <c r="DW6" s="146"/>
      <c r="DX6" s="452" t="s">
        <v>196</v>
      </c>
      <c r="DY6" s="453"/>
      <c r="DZ6" s="453"/>
      <c r="EA6" s="453"/>
      <c r="EB6" s="454"/>
      <c r="EC6" s="146"/>
      <c r="ED6" s="227" t="s">
        <v>191</v>
      </c>
    </row>
    <row r="7" spans="1:134" s="6" customFormat="1" ht="72.75" customHeight="1" x14ac:dyDescent="0.2">
      <c r="A7" s="7"/>
      <c r="B7" s="482" t="s">
        <v>71</v>
      </c>
      <c r="C7" s="484" t="s">
        <v>285</v>
      </c>
      <c r="D7" s="484" t="s">
        <v>112</v>
      </c>
      <c r="E7" s="484" t="s">
        <v>288</v>
      </c>
      <c r="F7" s="484" t="s">
        <v>223</v>
      </c>
      <c r="G7" s="484" t="s">
        <v>113</v>
      </c>
      <c r="H7" s="484" t="s">
        <v>189</v>
      </c>
      <c r="I7" s="495" t="s">
        <v>189</v>
      </c>
      <c r="J7" s="495" t="s">
        <v>293</v>
      </c>
      <c r="K7" s="484" t="s">
        <v>76</v>
      </c>
      <c r="L7" s="484" t="s">
        <v>286</v>
      </c>
      <c r="M7" s="138" t="s">
        <v>95</v>
      </c>
      <c r="N7" s="484" t="s">
        <v>224</v>
      </c>
      <c r="O7" s="410" t="s">
        <v>100</v>
      </c>
      <c r="P7" s="411"/>
      <c r="Q7" s="411"/>
      <c r="R7" s="412"/>
      <c r="S7" s="437" t="s">
        <v>298</v>
      </c>
      <c r="T7" s="438"/>
      <c r="U7" s="439"/>
      <c r="V7" s="210"/>
      <c r="W7" s="210" t="s">
        <v>233</v>
      </c>
      <c r="X7" s="514" t="s">
        <v>278</v>
      </c>
      <c r="Y7" s="514"/>
      <c r="Z7" s="514"/>
      <c r="AA7" s="514"/>
      <c r="AB7" s="514"/>
      <c r="AC7" s="514"/>
      <c r="AD7" s="514"/>
      <c r="AE7" s="514"/>
      <c r="AF7" s="392" t="s">
        <v>135</v>
      </c>
      <c r="AG7" s="393"/>
      <c r="AH7" s="394" t="s">
        <v>297</v>
      </c>
      <c r="AI7" s="393"/>
      <c r="AJ7" s="431" t="s">
        <v>300</v>
      </c>
      <c r="AK7" s="396"/>
      <c r="AL7" s="397" t="s">
        <v>299</v>
      </c>
      <c r="AM7" s="398"/>
      <c r="AN7" s="399" t="s">
        <v>235</v>
      </c>
      <c r="AO7" s="478"/>
      <c r="AP7" s="392" t="s">
        <v>135</v>
      </c>
      <c r="AQ7" s="393"/>
      <c r="AR7" s="394" t="s">
        <v>232</v>
      </c>
      <c r="AS7" s="393"/>
      <c r="AT7" s="395" t="s">
        <v>252</v>
      </c>
      <c r="AU7" s="396"/>
      <c r="AV7" s="397" t="s">
        <v>234</v>
      </c>
      <c r="AW7" s="398"/>
      <c r="AX7" s="399" t="s">
        <v>235</v>
      </c>
      <c r="AY7" s="400"/>
      <c r="AZ7" s="401" t="s">
        <v>135</v>
      </c>
      <c r="BA7" s="402"/>
      <c r="BB7" s="402" t="s">
        <v>232</v>
      </c>
      <c r="BC7" s="402"/>
      <c r="BD7" s="395" t="s">
        <v>252</v>
      </c>
      <c r="BE7" s="396"/>
      <c r="BF7" s="403" t="s">
        <v>239</v>
      </c>
      <c r="BG7" s="403"/>
      <c r="BH7" s="404" t="s">
        <v>240</v>
      </c>
      <c r="BI7" s="510"/>
      <c r="BJ7" s="381" t="s">
        <v>248</v>
      </c>
      <c r="BK7" s="392" t="s">
        <v>135</v>
      </c>
      <c r="BL7" s="393"/>
      <c r="BM7" s="394" t="s">
        <v>232</v>
      </c>
      <c r="BN7" s="393"/>
      <c r="BO7" s="395" t="s">
        <v>252</v>
      </c>
      <c r="BP7" s="396"/>
      <c r="BQ7" s="397" t="s">
        <v>234</v>
      </c>
      <c r="BR7" s="398"/>
      <c r="BS7" s="399" t="s">
        <v>235</v>
      </c>
      <c r="BT7" s="400"/>
      <c r="BU7" s="401" t="s">
        <v>135</v>
      </c>
      <c r="BV7" s="402"/>
      <c r="BW7" s="402" t="s">
        <v>232</v>
      </c>
      <c r="BX7" s="402"/>
      <c r="BY7" s="395" t="s">
        <v>252</v>
      </c>
      <c r="BZ7" s="396"/>
      <c r="CA7" s="403" t="s">
        <v>239</v>
      </c>
      <c r="CB7" s="403"/>
      <c r="CC7" s="404" t="s">
        <v>240</v>
      </c>
      <c r="CD7" s="405"/>
      <c r="CE7" s="378" t="s">
        <v>245</v>
      </c>
      <c r="CF7" s="311" t="s">
        <v>214</v>
      </c>
      <c r="CG7" s="273" t="s">
        <v>236</v>
      </c>
      <c r="CH7" s="273" t="s">
        <v>253</v>
      </c>
      <c r="CI7" s="273" t="s">
        <v>237</v>
      </c>
      <c r="CJ7" s="235" t="s">
        <v>238</v>
      </c>
      <c r="CK7" s="521"/>
      <c r="CL7" s="502" t="s">
        <v>99</v>
      </c>
      <c r="CM7" s="401" t="s">
        <v>135</v>
      </c>
      <c r="CN7" s="402"/>
      <c r="CO7" s="402" t="s">
        <v>232</v>
      </c>
      <c r="CP7" s="402"/>
      <c r="CQ7" s="395" t="s">
        <v>252</v>
      </c>
      <c r="CR7" s="396"/>
      <c r="CS7" s="403" t="s">
        <v>239</v>
      </c>
      <c r="CT7" s="403"/>
      <c r="CU7" s="404" t="s">
        <v>240</v>
      </c>
      <c r="CV7" s="405"/>
      <c r="CW7" s="378" t="s">
        <v>280</v>
      </c>
      <c r="CX7" s="378" t="s">
        <v>295</v>
      </c>
      <c r="CY7" s="401" t="s">
        <v>135</v>
      </c>
      <c r="CZ7" s="402"/>
      <c r="DA7" s="402" t="s">
        <v>232</v>
      </c>
      <c r="DB7" s="402"/>
      <c r="DC7" s="395" t="s">
        <v>252</v>
      </c>
      <c r="DD7" s="396"/>
      <c r="DE7" s="403" t="s">
        <v>282</v>
      </c>
      <c r="DF7" s="403"/>
      <c r="DG7" s="404" t="s">
        <v>240</v>
      </c>
      <c r="DH7" s="405"/>
      <c r="DI7" s="378" t="s">
        <v>281</v>
      </c>
      <c r="DJ7" s="378" t="s">
        <v>296</v>
      </c>
      <c r="DK7" s="378" t="s">
        <v>216</v>
      </c>
      <c r="DL7" s="434" t="s">
        <v>98</v>
      </c>
      <c r="DM7" s="448" t="s">
        <v>202</v>
      </c>
      <c r="DN7" s="446" t="s">
        <v>246</v>
      </c>
      <c r="DO7" s="446" t="s">
        <v>247</v>
      </c>
      <c r="DP7" s="446" t="s">
        <v>201</v>
      </c>
      <c r="DQ7" s="459" t="s">
        <v>195</v>
      </c>
      <c r="DR7" s="311" t="s">
        <v>214</v>
      </c>
      <c r="DS7" s="273" t="s">
        <v>236</v>
      </c>
      <c r="DT7" s="273" t="s">
        <v>253</v>
      </c>
      <c r="DU7" s="273" t="s">
        <v>237</v>
      </c>
      <c r="DV7" s="235" t="s">
        <v>238</v>
      </c>
      <c r="DW7" s="522" t="s">
        <v>198</v>
      </c>
      <c r="DX7" s="311" t="s">
        <v>214</v>
      </c>
      <c r="DY7" s="273" t="s">
        <v>236</v>
      </c>
      <c r="DZ7" s="279" t="s">
        <v>253</v>
      </c>
      <c r="EA7" s="273" t="s">
        <v>237</v>
      </c>
      <c r="EB7" s="235" t="s">
        <v>238</v>
      </c>
      <c r="EC7" s="381" t="s">
        <v>199</v>
      </c>
      <c r="ED7" s="381" t="s">
        <v>200</v>
      </c>
    </row>
    <row r="8" spans="1:134" s="12" customFormat="1" ht="96.75" customHeight="1" thickBot="1" x14ac:dyDescent="0.25">
      <c r="A8" s="24"/>
      <c r="B8" s="483"/>
      <c r="C8" s="485"/>
      <c r="D8" s="485"/>
      <c r="E8" s="485"/>
      <c r="F8" s="485"/>
      <c r="G8" s="485"/>
      <c r="H8" s="485"/>
      <c r="I8" s="496"/>
      <c r="J8" s="496"/>
      <c r="K8" s="485"/>
      <c r="L8" s="485"/>
      <c r="M8" s="139" t="s">
        <v>126</v>
      </c>
      <c r="N8" s="485"/>
      <c r="O8" s="169" t="s">
        <v>128</v>
      </c>
      <c r="P8" s="229" t="s">
        <v>243</v>
      </c>
      <c r="Q8" s="134" t="s">
        <v>12</v>
      </c>
      <c r="R8" s="134" t="s">
        <v>12</v>
      </c>
      <c r="S8" s="272" t="s">
        <v>231</v>
      </c>
      <c r="T8" s="272" t="s">
        <v>244</v>
      </c>
      <c r="U8" s="134" t="s">
        <v>12</v>
      </c>
      <c r="V8" s="134" t="s">
        <v>12</v>
      </c>
      <c r="W8" s="170" t="s">
        <v>149</v>
      </c>
      <c r="X8" s="170" t="s">
        <v>150</v>
      </c>
      <c r="Y8" s="170" t="s">
        <v>151</v>
      </c>
      <c r="Z8" s="334"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300" t="s">
        <v>32</v>
      </c>
      <c r="AQ8" s="153" t="s">
        <v>33</v>
      </c>
      <c r="AR8" s="152" t="s">
        <v>32</v>
      </c>
      <c r="AS8" s="153" t="s">
        <v>33</v>
      </c>
      <c r="AT8" s="152" t="s">
        <v>32</v>
      </c>
      <c r="AU8" s="153" t="s">
        <v>33</v>
      </c>
      <c r="AV8" s="152" t="s">
        <v>32</v>
      </c>
      <c r="AW8" s="153" t="s">
        <v>33</v>
      </c>
      <c r="AX8" s="154" t="s">
        <v>32</v>
      </c>
      <c r="AY8" s="301" t="s">
        <v>33</v>
      </c>
      <c r="AZ8" s="155" t="s">
        <v>32</v>
      </c>
      <c r="BA8" s="153" t="s">
        <v>33</v>
      </c>
      <c r="BB8" s="152" t="s">
        <v>32</v>
      </c>
      <c r="BC8" s="153" t="s">
        <v>33</v>
      </c>
      <c r="BD8" s="152" t="s">
        <v>32</v>
      </c>
      <c r="BE8" s="153" t="s">
        <v>33</v>
      </c>
      <c r="BF8" s="152" t="s">
        <v>32</v>
      </c>
      <c r="BG8" s="153" t="s">
        <v>33</v>
      </c>
      <c r="BH8" s="154" t="s">
        <v>32</v>
      </c>
      <c r="BI8" s="156" t="s">
        <v>33</v>
      </c>
      <c r="BJ8" s="382"/>
      <c r="BK8" s="300" t="s">
        <v>32</v>
      </c>
      <c r="BL8" s="153" t="s">
        <v>33</v>
      </c>
      <c r="BM8" s="152" t="s">
        <v>32</v>
      </c>
      <c r="BN8" s="153" t="s">
        <v>33</v>
      </c>
      <c r="BO8" s="152" t="s">
        <v>32</v>
      </c>
      <c r="BP8" s="153" t="s">
        <v>33</v>
      </c>
      <c r="BQ8" s="152" t="s">
        <v>32</v>
      </c>
      <c r="BR8" s="153" t="s">
        <v>33</v>
      </c>
      <c r="BS8" s="154" t="s">
        <v>32</v>
      </c>
      <c r="BT8" s="301" t="s">
        <v>33</v>
      </c>
      <c r="BU8" s="155" t="s">
        <v>32</v>
      </c>
      <c r="BV8" s="153" t="s">
        <v>33</v>
      </c>
      <c r="BW8" s="152" t="s">
        <v>32</v>
      </c>
      <c r="BX8" s="153" t="s">
        <v>33</v>
      </c>
      <c r="BY8" s="152" t="s">
        <v>32</v>
      </c>
      <c r="BZ8" s="153" t="s">
        <v>33</v>
      </c>
      <c r="CA8" s="152" t="s">
        <v>32</v>
      </c>
      <c r="CB8" s="153" t="s">
        <v>33</v>
      </c>
      <c r="CC8" s="154" t="s">
        <v>32</v>
      </c>
      <c r="CD8" s="301" t="s">
        <v>33</v>
      </c>
      <c r="CE8" s="379"/>
      <c r="CF8" s="312" t="s">
        <v>33</v>
      </c>
      <c r="CG8" s="153" t="s">
        <v>33</v>
      </c>
      <c r="CH8" s="153" t="s">
        <v>33</v>
      </c>
      <c r="CI8" s="153" t="s">
        <v>33</v>
      </c>
      <c r="CJ8" s="301" t="s">
        <v>33</v>
      </c>
      <c r="CK8" s="521"/>
      <c r="CL8" s="503"/>
      <c r="CM8" s="155" t="s">
        <v>32</v>
      </c>
      <c r="CN8" s="153" t="s">
        <v>33</v>
      </c>
      <c r="CO8" s="152" t="s">
        <v>32</v>
      </c>
      <c r="CP8" s="153" t="s">
        <v>33</v>
      </c>
      <c r="CQ8" s="152" t="s">
        <v>32</v>
      </c>
      <c r="CR8" s="153" t="s">
        <v>33</v>
      </c>
      <c r="CS8" s="152" t="s">
        <v>32</v>
      </c>
      <c r="CT8" s="153" t="s">
        <v>33</v>
      </c>
      <c r="CU8" s="154" t="s">
        <v>32</v>
      </c>
      <c r="CV8" s="301" t="s">
        <v>33</v>
      </c>
      <c r="CW8" s="379"/>
      <c r="CX8" s="379"/>
      <c r="CY8" s="155" t="s">
        <v>32</v>
      </c>
      <c r="CZ8" s="153" t="s">
        <v>33</v>
      </c>
      <c r="DA8" s="152" t="s">
        <v>32</v>
      </c>
      <c r="DB8" s="153" t="s">
        <v>33</v>
      </c>
      <c r="DC8" s="152"/>
      <c r="DD8" s="153"/>
      <c r="DE8" s="152" t="s">
        <v>32</v>
      </c>
      <c r="DF8" s="153" t="s">
        <v>33</v>
      </c>
      <c r="DG8" s="154" t="s">
        <v>32</v>
      </c>
      <c r="DH8" s="301" t="s">
        <v>33</v>
      </c>
      <c r="DI8" s="379"/>
      <c r="DJ8" s="379"/>
      <c r="DK8" s="379"/>
      <c r="DL8" s="435"/>
      <c r="DM8" s="449"/>
      <c r="DN8" s="447"/>
      <c r="DO8" s="447"/>
      <c r="DP8" s="447"/>
      <c r="DQ8" s="460"/>
      <c r="DR8" s="312" t="s">
        <v>33</v>
      </c>
      <c r="DS8" s="153" t="s">
        <v>33</v>
      </c>
      <c r="DT8" s="153" t="s">
        <v>33</v>
      </c>
      <c r="DU8" s="153" t="s">
        <v>33</v>
      </c>
      <c r="DV8" s="301" t="s">
        <v>33</v>
      </c>
      <c r="DW8" s="382"/>
      <c r="DX8" s="312" t="s">
        <v>33</v>
      </c>
      <c r="DY8" s="153" t="s">
        <v>33</v>
      </c>
      <c r="DZ8" s="153" t="s">
        <v>33</v>
      </c>
      <c r="EA8" s="153" t="s">
        <v>33</v>
      </c>
      <c r="EB8" s="301" t="s">
        <v>33</v>
      </c>
      <c r="EC8" s="382"/>
      <c r="ED8" s="382"/>
    </row>
    <row r="9" spans="1:134" s="17" customFormat="1" ht="12.6" customHeight="1" x14ac:dyDescent="0.2">
      <c r="A9" s="15"/>
      <c r="B9" s="469">
        <v>1</v>
      </c>
      <c r="C9" s="457" t="s">
        <v>301</v>
      </c>
      <c r="D9" s="436" t="s">
        <v>305</v>
      </c>
      <c r="E9" s="470" t="s">
        <v>322</v>
      </c>
      <c r="F9" s="470" t="s">
        <v>209</v>
      </c>
      <c r="G9" s="461"/>
      <c r="H9" s="462" t="str">
        <f t="shared" ref="H9:H12" si="0">IF($F9="3e)  Skoršia transpozícia  - zavedenie transpozície pred termínom ktorý určuje smernica EÚ. "," ","")</f>
        <v/>
      </c>
      <c r="I9" s="462" t="str">
        <f>IF($F9="3e)  Skoršia transpozícia  - zavedenie transpozície pred termínom ktorý určuje smernica EÚ. ",$H9,"NA")</f>
        <v>NA</v>
      </c>
      <c r="J9" s="486">
        <f>IF(I9="NA",1,I9/12)</f>
        <v>1</v>
      </c>
      <c r="K9" s="470"/>
      <c r="L9" s="436">
        <v>1</v>
      </c>
      <c r="M9" s="513">
        <f>IF(L9="N",0,L9)</f>
        <v>1</v>
      </c>
      <c r="N9" s="470" t="s">
        <v>211</v>
      </c>
      <c r="O9" s="444"/>
      <c r="P9" s="462">
        <v>200</v>
      </c>
      <c r="Q9" s="408" t="s">
        <v>185</v>
      </c>
      <c r="R9" s="409">
        <f>VLOOKUP(Q9,[1]vstupy!$B$3:$C$15,2,FALSE)</f>
        <v>0.25</v>
      </c>
      <c r="S9" s="440"/>
      <c r="T9" s="445"/>
      <c r="U9" s="408" t="s">
        <v>36</v>
      </c>
      <c r="V9" s="409">
        <f>VLOOKUP(U9,[1]vstupy!$B$3:$C$15,2,FALSE)</f>
        <v>0</v>
      </c>
      <c r="W9" s="444"/>
      <c r="X9" s="194" t="s">
        <v>143</v>
      </c>
      <c r="Y9" s="208" t="s">
        <v>153</v>
      </c>
      <c r="Z9" s="205">
        <f>VLOOKUP($X9,vstupy!$B$18:$F$31,MATCH($Y9,vstupy!$B$17:$F$17,0),0)</f>
        <v>60</v>
      </c>
      <c r="AA9" s="133" t="s">
        <v>160</v>
      </c>
      <c r="AB9" s="205">
        <f>VLOOKUP($AA9,[1]vstupy!$B$34:$C$36,2,FALSE)</f>
        <v>0</v>
      </c>
      <c r="AC9" s="205">
        <f>Z9+AB9</f>
        <v>60</v>
      </c>
      <c r="AD9" s="465" t="s">
        <v>185</v>
      </c>
      <c r="AE9" s="418">
        <f>VLOOKUP(AD9,vstupy!$B$3:$C$15,2,FALSE)</f>
        <v>0.25</v>
      </c>
      <c r="AF9" s="468">
        <f>IFERROR(IF(M9=0,"N",O9/L9*J9),0)</f>
        <v>0</v>
      </c>
      <c r="AG9" s="413">
        <f>O9*J9</f>
        <v>0</v>
      </c>
      <c r="AH9" s="420">
        <f>P9*R9*J9</f>
        <v>50</v>
      </c>
      <c r="AI9" s="413">
        <f>IFERROR(AH9*M9,0)</f>
        <v>50</v>
      </c>
      <c r="AJ9" s="420">
        <f>IFERROR(IF(M9=0,"N",S9/L9*J9),0)</f>
        <v>0</v>
      </c>
      <c r="AK9" s="413">
        <f>S9*J9</f>
        <v>0</v>
      </c>
      <c r="AL9" s="413">
        <f>T9*V9*J9</f>
        <v>0</v>
      </c>
      <c r="AM9" s="480">
        <f>IFERROR(AL9*M9,0)</f>
        <v>0</v>
      </c>
      <c r="AN9" s="413">
        <f>IF(W9&gt;0,IF(AE9&gt;0,($G$5/160)*(W9/60)*AE9*J9,0),IF(AE9&gt;0,($G$5/160)*((AC9+AC10+AC11)/60)*AE9*J9,0))</f>
        <v>2.7546875000000002</v>
      </c>
      <c r="AO9" s="428">
        <f>IFERROR(AN9*M9,0)</f>
        <v>2.7546875000000002</v>
      </c>
      <c r="AP9" s="406">
        <f>IF($N9="In (zvyšuje náklady)",AF9,0)</f>
        <v>0</v>
      </c>
      <c r="AQ9" s="407">
        <f>IF($N9="In (zvyšuje náklady)",AG9,0)</f>
        <v>0</v>
      </c>
      <c r="AR9" s="407">
        <f t="shared" ref="AR9:AY9" si="1">IF($N9="In (zvyšuje náklady)",AH9,0)</f>
        <v>50</v>
      </c>
      <c r="AS9" s="407">
        <f t="shared" si="1"/>
        <v>50</v>
      </c>
      <c r="AT9" s="407">
        <f t="shared" si="1"/>
        <v>0</v>
      </c>
      <c r="AU9" s="407">
        <f t="shared" si="1"/>
        <v>0</v>
      </c>
      <c r="AV9" s="407">
        <f t="shared" si="1"/>
        <v>0</v>
      </c>
      <c r="AW9" s="407">
        <f t="shared" si="1"/>
        <v>0</v>
      </c>
      <c r="AX9" s="407">
        <f t="shared" si="1"/>
        <v>2.7546875000000002</v>
      </c>
      <c r="AY9" s="407">
        <f t="shared" si="1"/>
        <v>2.7546875000000002</v>
      </c>
      <c r="AZ9" s="407" t="str">
        <f>IF($N9="Out (znižuje náklady)",AF9,"0")</f>
        <v>0</v>
      </c>
      <c r="BA9" s="407" t="str">
        <f>IF($N9="Out (znižuje náklady)",AG9,"0")</f>
        <v>0</v>
      </c>
      <c r="BB9" s="407" t="str">
        <f t="shared" ref="BB9:BI9" si="2">IF($N9="Out (znižuje náklady)",AH9,"0")</f>
        <v>0</v>
      </c>
      <c r="BC9" s="407" t="str">
        <f t="shared" si="2"/>
        <v>0</v>
      </c>
      <c r="BD9" s="407" t="str">
        <f t="shared" si="2"/>
        <v>0</v>
      </c>
      <c r="BE9" s="407" t="str">
        <f t="shared" si="2"/>
        <v>0</v>
      </c>
      <c r="BF9" s="407" t="str">
        <f t="shared" si="2"/>
        <v>0</v>
      </c>
      <c r="BG9" s="407" t="str">
        <f t="shared" si="2"/>
        <v>0</v>
      </c>
      <c r="BH9" s="407" t="str">
        <f t="shared" si="2"/>
        <v>0</v>
      </c>
      <c r="BI9" s="509" t="str">
        <f t="shared" si="2"/>
        <v>0</v>
      </c>
      <c r="BJ9" s="380">
        <f>IF(F9=vstupy!$B$47,0,1)</f>
        <v>1</v>
      </c>
      <c r="BK9" s="406">
        <f>$BJ9*AP9</f>
        <v>0</v>
      </c>
      <c r="BL9" s="407">
        <f>$BJ9*AQ9</f>
        <v>0</v>
      </c>
      <c r="BM9" s="407">
        <f t="shared" ref="BM9:BT9" si="3">$BJ9*AR9</f>
        <v>50</v>
      </c>
      <c r="BN9" s="407">
        <f t="shared" si="3"/>
        <v>50</v>
      </c>
      <c r="BO9" s="407">
        <f t="shared" si="3"/>
        <v>0</v>
      </c>
      <c r="BP9" s="407">
        <f t="shared" si="3"/>
        <v>0</v>
      </c>
      <c r="BQ9" s="407">
        <f t="shared" si="3"/>
        <v>0</v>
      </c>
      <c r="BR9" s="407">
        <f t="shared" si="3"/>
        <v>0</v>
      </c>
      <c r="BS9" s="407">
        <f t="shared" si="3"/>
        <v>2.7546875000000002</v>
      </c>
      <c r="BT9" s="511">
        <f t="shared" si="3"/>
        <v>2.7546875000000002</v>
      </c>
      <c r="BU9" s="385">
        <f>$BJ9*AZ9</f>
        <v>0</v>
      </c>
      <c r="BV9" s="383">
        <f t="shared" ref="BV9:CD9" si="4">$BJ9*BA9</f>
        <v>0</v>
      </c>
      <c r="BW9" s="383">
        <f t="shared" si="4"/>
        <v>0</v>
      </c>
      <c r="BX9" s="383">
        <f t="shared" si="4"/>
        <v>0</v>
      </c>
      <c r="BY9" s="383">
        <f t="shared" si="4"/>
        <v>0</v>
      </c>
      <c r="BZ9" s="383">
        <f t="shared" si="4"/>
        <v>0</v>
      </c>
      <c r="CA9" s="383">
        <f t="shared" si="4"/>
        <v>0</v>
      </c>
      <c r="CB9" s="383">
        <f t="shared" si="4"/>
        <v>0</v>
      </c>
      <c r="CC9" s="383">
        <f t="shared" si="4"/>
        <v>0</v>
      </c>
      <c r="CD9" s="384">
        <f t="shared" si="4"/>
        <v>0</v>
      </c>
      <c r="CE9" s="426">
        <f>IF(N9="Nemení sa",1,0)</f>
        <v>0</v>
      </c>
      <c r="CF9" s="385">
        <f>AG9*$CE9</f>
        <v>0</v>
      </c>
      <c r="CG9" s="383">
        <f>AI9*$CE9</f>
        <v>0</v>
      </c>
      <c r="CH9" s="383">
        <f>AK9*$CE9</f>
        <v>0</v>
      </c>
      <c r="CI9" s="383">
        <f>AM9*$CE9</f>
        <v>0</v>
      </c>
      <c r="CJ9" s="384">
        <f>AO9*$CE9</f>
        <v>0</v>
      </c>
      <c r="CK9" s="427">
        <f>SUM(CF9:CJ11)</f>
        <v>0</v>
      </c>
      <c r="CL9" s="423" t="str">
        <f>IF(F9=vstupy!B$42,"1",0)</f>
        <v>1</v>
      </c>
      <c r="CM9" s="385">
        <f t="shared" ref="CM9:CV9" si="5">IF($CL9="1",AP9,0)</f>
        <v>0</v>
      </c>
      <c r="CN9" s="383">
        <f t="shared" si="5"/>
        <v>0</v>
      </c>
      <c r="CO9" s="383">
        <f t="shared" si="5"/>
        <v>50</v>
      </c>
      <c r="CP9" s="383">
        <f t="shared" si="5"/>
        <v>50</v>
      </c>
      <c r="CQ9" s="383">
        <f t="shared" si="5"/>
        <v>0</v>
      </c>
      <c r="CR9" s="383">
        <f t="shared" si="5"/>
        <v>0</v>
      </c>
      <c r="CS9" s="383">
        <f t="shared" si="5"/>
        <v>0</v>
      </c>
      <c r="CT9" s="383">
        <f t="shared" si="5"/>
        <v>0</v>
      </c>
      <c r="CU9" s="383">
        <f t="shared" si="5"/>
        <v>2.7546875000000002</v>
      </c>
      <c r="CV9" s="384">
        <f t="shared" si="5"/>
        <v>2.7546875000000002</v>
      </c>
      <c r="CW9" s="380">
        <f>CP9+CT9+CV9</f>
        <v>52.754687500000003</v>
      </c>
      <c r="CX9" s="380">
        <f>CN9+CR9</f>
        <v>0</v>
      </c>
      <c r="CY9" s="385" t="str">
        <f t="shared" ref="CY9:DH9" si="6">IF($CL9="1",AZ9,0)</f>
        <v>0</v>
      </c>
      <c r="CZ9" s="383" t="str">
        <f t="shared" si="6"/>
        <v>0</v>
      </c>
      <c r="DA9" s="383" t="str">
        <f t="shared" si="6"/>
        <v>0</v>
      </c>
      <c r="DB9" s="383" t="str">
        <f t="shared" si="6"/>
        <v>0</v>
      </c>
      <c r="DC9" s="383" t="str">
        <f t="shared" si="6"/>
        <v>0</v>
      </c>
      <c r="DD9" s="383" t="str">
        <f t="shared" si="6"/>
        <v>0</v>
      </c>
      <c r="DE9" s="383" t="str">
        <f t="shared" si="6"/>
        <v>0</v>
      </c>
      <c r="DF9" s="383" t="str">
        <f t="shared" si="6"/>
        <v>0</v>
      </c>
      <c r="DG9" s="383" t="str">
        <f t="shared" si="6"/>
        <v>0</v>
      </c>
      <c r="DH9" s="384" t="str">
        <f t="shared" si="6"/>
        <v>0</v>
      </c>
      <c r="DI9" s="377">
        <f>DB9+DF9+DH9</f>
        <v>0</v>
      </c>
      <c r="DJ9" s="377">
        <f>CZ9+DD9</f>
        <v>0</v>
      </c>
      <c r="DK9" s="422">
        <f>IF(CE9=0,1,0)</f>
        <v>1</v>
      </c>
      <c r="DL9" s="422">
        <f>IFERROR(IF($AF9="N",AH9+AJ9+AL9+AN9,AF9+AH9+AJ9+AL9+AN9),0)*$DK9</f>
        <v>52.754687500000003</v>
      </c>
      <c r="DM9" s="422">
        <f>(AG9+AI9+AK9+AM9+AO9)*$DK9</f>
        <v>52.754687500000003</v>
      </c>
      <c r="DN9" s="422">
        <f>AS9+AW9+AY9-CW9</f>
        <v>0</v>
      </c>
      <c r="DO9" s="422">
        <f>BC9+BG9+BI9-DI9</f>
        <v>0</v>
      </c>
      <c r="DP9" s="422">
        <f>DN9+DO9</f>
        <v>0</v>
      </c>
      <c r="DQ9" s="421" t="str">
        <f>IF(OR(F9=vstupy!B$40,F9=vstupy!B$41,F9=vstupy!B$42,),"0","1")</f>
        <v>0</v>
      </c>
      <c r="DR9" s="385">
        <f>IF($DQ9="1",AQ9,"0")+CF9</f>
        <v>0</v>
      </c>
      <c r="DS9" s="383">
        <f>IF($DQ9="1",AS9,"0")+CG9</f>
        <v>0</v>
      </c>
      <c r="DT9" s="383">
        <f>IF($DQ9="1",AU9,"0")+CH9</f>
        <v>0</v>
      </c>
      <c r="DU9" s="383">
        <f>IF($DQ9="1",AW9,"0")+CI9</f>
        <v>0</v>
      </c>
      <c r="DV9" s="384">
        <f>IF($DQ9="1",AY9,"0")+CJ9</f>
        <v>0</v>
      </c>
      <c r="DW9" s="451">
        <f>SUM(DR9:DV11)</f>
        <v>0</v>
      </c>
      <c r="DX9" s="385" t="str">
        <f>IF($DQ9="1",BA9,"0")</f>
        <v>0</v>
      </c>
      <c r="DY9" s="383" t="str">
        <f>IF($DQ9="1",BC9,"0")</f>
        <v>0</v>
      </c>
      <c r="DZ9" s="383" t="str">
        <f>IF($DQ9="1",BE9,"0")</f>
        <v>0</v>
      </c>
      <c r="EA9" s="383" t="str">
        <f>IF($DQ9="1",BG9,"0")</f>
        <v>0</v>
      </c>
      <c r="EB9" s="384" t="str">
        <f>IF($DQ9="1",BI9,"0")</f>
        <v>0</v>
      </c>
      <c r="EC9" s="451">
        <f>SUM(DX9:EB11)</f>
        <v>0</v>
      </c>
      <c r="ED9" s="450">
        <f>EC9+DW9</f>
        <v>0</v>
      </c>
    </row>
    <row r="10" spans="1:134" s="17" customFormat="1" ht="12.6" customHeight="1" x14ac:dyDescent="0.2">
      <c r="B10" s="469"/>
      <c r="C10" s="457"/>
      <c r="D10" s="436"/>
      <c r="E10" s="471"/>
      <c r="F10" s="471"/>
      <c r="G10" s="461"/>
      <c r="H10" s="463"/>
      <c r="I10" s="463"/>
      <c r="J10" s="487"/>
      <c r="K10" s="471"/>
      <c r="L10" s="436"/>
      <c r="M10" s="513"/>
      <c r="N10" s="471"/>
      <c r="O10" s="444"/>
      <c r="P10" s="463"/>
      <c r="Q10" s="408"/>
      <c r="R10" s="409"/>
      <c r="S10" s="441"/>
      <c r="T10" s="445"/>
      <c r="U10" s="408"/>
      <c r="V10" s="409"/>
      <c r="W10" s="444"/>
      <c r="X10" s="194" t="s">
        <v>157</v>
      </c>
      <c r="Y10" s="208" t="s">
        <v>152</v>
      </c>
      <c r="Z10" s="205">
        <f>VLOOKUP($X10,vstupy!$B$18:$F$31,MATCH($Y10,vstupy!$B$17:$F$17,0),0)</f>
        <v>0</v>
      </c>
      <c r="AA10" s="133" t="s">
        <v>158</v>
      </c>
      <c r="AB10" s="205">
        <f>VLOOKUP($AA10,[1]vstupy!$B$34:$C$36,2,FALSE)</f>
        <v>0</v>
      </c>
      <c r="AC10" s="205">
        <f t="shared" ref="AC10:AC23" si="7">Z10+AB10</f>
        <v>0</v>
      </c>
      <c r="AD10" s="466"/>
      <c r="AE10" s="418"/>
      <c r="AF10" s="468"/>
      <c r="AG10" s="414"/>
      <c r="AH10" s="414"/>
      <c r="AI10" s="414"/>
      <c r="AJ10" s="414"/>
      <c r="AK10" s="414"/>
      <c r="AL10" s="414"/>
      <c r="AM10" s="430"/>
      <c r="AN10" s="414"/>
      <c r="AO10" s="415"/>
      <c r="AP10" s="385"/>
      <c r="AQ10" s="383"/>
      <c r="AR10" s="383"/>
      <c r="AS10" s="383"/>
      <c r="AT10" s="383"/>
      <c r="AU10" s="383"/>
      <c r="AV10" s="383"/>
      <c r="AW10" s="383"/>
      <c r="AX10" s="383"/>
      <c r="AY10" s="383"/>
      <c r="AZ10" s="383"/>
      <c r="BA10" s="383"/>
      <c r="BB10" s="383"/>
      <c r="BC10" s="383"/>
      <c r="BD10" s="383"/>
      <c r="BE10" s="383"/>
      <c r="BF10" s="383"/>
      <c r="BG10" s="383"/>
      <c r="BH10" s="383"/>
      <c r="BI10" s="494"/>
      <c r="BJ10" s="380"/>
      <c r="BK10" s="385"/>
      <c r="BL10" s="383"/>
      <c r="BM10" s="383"/>
      <c r="BN10" s="383"/>
      <c r="BO10" s="383"/>
      <c r="BP10" s="383"/>
      <c r="BQ10" s="383"/>
      <c r="BR10" s="383"/>
      <c r="BS10" s="383"/>
      <c r="BT10" s="384"/>
      <c r="BU10" s="385"/>
      <c r="BV10" s="383"/>
      <c r="BW10" s="383"/>
      <c r="BX10" s="383"/>
      <c r="BY10" s="383"/>
      <c r="BZ10" s="383"/>
      <c r="CA10" s="383"/>
      <c r="CB10" s="383"/>
      <c r="CC10" s="383"/>
      <c r="CD10" s="384"/>
      <c r="CE10" s="426"/>
      <c r="CF10" s="385"/>
      <c r="CG10" s="383"/>
      <c r="CH10" s="383"/>
      <c r="CI10" s="383"/>
      <c r="CJ10" s="384"/>
      <c r="CK10" s="427"/>
      <c r="CL10" s="424"/>
      <c r="CM10" s="385"/>
      <c r="CN10" s="383"/>
      <c r="CO10" s="383"/>
      <c r="CP10" s="383"/>
      <c r="CQ10" s="383"/>
      <c r="CR10" s="383"/>
      <c r="CS10" s="383"/>
      <c r="CT10" s="383"/>
      <c r="CU10" s="383"/>
      <c r="CV10" s="384"/>
      <c r="CW10" s="380"/>
      <c r="CX10" s="380"/>
      <c r="CY10" s="385"/>
      <c r="CZ10" s="383"/>
      <c r="DA10" s="383"/>
      <c r="DB10" s="383"/>
      <c r="DC10" s="383"/>
      <c r="DD10" s="383"/>
      <c r="DE10" s="383"/>
      <c r="DF10" s="383"/>
      <c r="DG10" s="383"/>
      <c r="DH10" s="384"/>
      <c r="DI10" s="377"/>
      <c r="DJ10" s="377"/>
      <c r="DK10" s="422"/>
      <c r="DL10" s="422"/>
      <c r="DM10" s="422"/>
      <c r="DN10" s="422"/>
      <c r="DO10" s="422"/>
      <c r="DP10" s="422"/>
      <c r="DQ10" s="421"/>
      <c r="DR10" s="385"/>
      <c r="DS10" s="383"/>
      <c r="DT10" s="383"/>
      <c r="DU10" s="383"/>
      <c r="DV10" s="384"/>
      <c r="DW10" s="451"/>
      <c r="DX10" s="385"/>
      <c r="DY10" s="383"/>
      <c r="DZ10" s="383"/>
      <c r="EA10" s="383"/>
      <c r="EB10" s="384"/>
      <c r="EC10" s="451"/>
      <c r="ED10" s="450"/>
    </row>
    <row r="11" spans="1:134" s="17" customFormat="1" ht="12.6" customHeight="1" x14ac:dyDescent="0.2">
      <c r="B11" s="469"/>
      <c r="C11" s="457"/>
      <c r="D11" s="436"/>
      <c r="E11" s="472"/>
      <c r="F11" s="472"/>
      <c r="G11" s="461"/>
      <c r="H11" s="464"/>
      <c r="I11" s="464"/>
      <c r="J11" s="488"/>
      <c r="K11" s="472"/>
      <c r="L11" s="436"/>
      <c r="M11" s="513"/>
      <c r="N11" s="472"/>
      <c r="O11" s="444"/>
      <c r="P11" s="464"/>
      <c r="Q11" s="408"/>
      <c r="R11" s="409"/>
      <c r="S11" s="442"/>
      <c r="T11" s="445"/>
      <c r="U11" s="408"/>
      <c r="V11" s="409"/>
      <c r="W11" s="444"/>
      <c r="X11" s="194" t="s">
        <v>157</v>
      </c>
      <c r="Y11" s="208" t="s">
        <v>152</v>
      </c>
      <c r="Z11" s="205">
        <f>VLOOKUP($X11,vstupy!$B$18:$F$31,MATCH($Y11,vstupy!$B$17:$F$17,0),0)</f>
        <v>0</v>
      </c>
      <c r="AA11" s="133" t="s">
        <v>158</v>
      </c>
      <c r="AB11" s="205">
        <f>VLOOKUP($AA11,[1]vstupy!$B$34:$C$36,2,FALSE)</f>
        <v>0</v>
      </c>
      <c r="AC11" s="205">
        <f t="shared" si="7"/>
        <v>0</v>
      </c>
      <c r="AD11" s="467"/>
      <c r="AE11" s="419"/>
      <c r="AF11" s="468"/>
      <c r="AG11" s="414"/>
      <c r="AH11" s="414"/>
      <c r="AI11" s="414"/>
      <c r="AJ11" s="414"/>
      <c r="AK11" s="414"/>
      <c r="AL11" s="414"/>
      <c r="AM11" s="413"/>
      <c r="AN11" s="414"/>
      <c r="AO11" s="415"/>
      <c r="AP11" s="385"/>
      <c r="AQ11" s="383"/>
      <c r="AR11" s="383"/>
      <c r="AS11" s="383"/>
      <c r="AT11" s="383"/>
      <c r="AU11" s="383"/>
      <c r="AV11" s="383"/>
      <c r="AW11" s="383"/>
      <c r="AX11" s="383"/>
      <c r="AY11" s="383"/>
      <c r="AZ11" s="383"/>
      <c r="BA11" s="383"/>
      <c r="BB11" s="383"/>
      <c r="BC11" s="383"/>
      <c r="BD11" s="383"/>
      <c r="BE11" s="383"/>
      <c r="BF11" s="383"/>
      <c r="BG11" s="383"/>
      <c r="BH11" s="383"/>
      <c r="BI11" s="494"/>
      <c r="BJ11" s="380"/>
      <c r="BK11" s="385"/>
      <c r="BL11" s="383"/>
      <c r="BM11" s="383"/>
      <c r="BN11" s="383"/>
      <c r="BO11" s="383"/>
      <c r="BP11" s="383"/>
      <c r="BQ11" s="383"/>
      <c r="BR11" s="383"/>
      <c r="BS11" s="383"/>
      <c r="BT11" s="384"/>
      <c r="BU11" s="385"/>
      <c r="BV11" s="383"/>
      <c r="BW11" s="383"/>
      <c r="BX11" s="383"/>
      <c r="BY11" s="383"/>
      <c r="BZ11" s="383"/>
      <c r="CA11" s="383"/>
      <c r="CB11" s="383"/>
      <c r="CC11" s="383"/>
      <c r="CD11" s="384"/>
      <c r="CE11" s="426"/>
      <c r="CF11" s="385"/>
      <c r="CG11" s="383"/>
      <c r="CH11" s="383"/>
      <c r="CI11" s="383"/>
      <c r="CJ11" s="384"/>
      <c r="CK11" s="427"/>
      <c r="CL11" s="425"/>
      <c r="CM11" s="385"/>
      <c r="CN11" s="383"/>
      <c r="CO11" s="383"/>
      <c r="CP11" s="383"/>
      <c r="CQ11" s="383"/>
      <c r="CR11" s="383"/>
      <c r="CS11" s="383"/>
      <c r="CT11" s="383"/>
      <c r="CU11" s="383"/>
      <c r="CV11" s="384"/>
      <c r="CW11" s="380"/>
      <c r="CX11" s="380"/>
      <c r="CY11" s="385"/>
      <c r="CZ11" s="383"/>
      <c r="DA11" s="383"/>
      <c r="DB11" s="383"/>
      <c r="DC11" s="383"/>
      <c r="DD11" s="383"/>
      <c r="DE11" s="383"/>
      <c r="DF11" s="383"/>
      <c r="DG11" s="383"/>
      <c r="DH11" s="384"/>
      <c r="DI11" s="377"/>
      <c r="DJ11" s="377"/>
      <c r="DK11" s="422"/>
      <c r="DL11" s="422"/>
      <c r="DM11" s="422"/>
      <c r="DN11" s="422"/>
      <c r="DO11" s="422"/>
      <c r="DP11" s="422"/>
      <c r="DQ11" s="421"/>
      <c r="DR11" s="385"/>
      <c r="DS11" s="383"/>
      <c r="DT11" s="383"/>
      <c r="DU11" s="383"/>
      <c r="DV11" s="384"/>
      <c r="DW11" s="451"/>
      <c r="DX11" s="385"/>
      <c r="DY11" s="383"/>
      <c r="DZ11" s="383"/>
      <c r="EA11" s="383"/>
      <c r="EB11" s="384"/>
      <c r="EC11" s="451"/>
      <c r="ED11" s="450"/>
    </row>
    <row r="12" spans="1:134" s="19" customFormat="1" ht="12.6" customHeight="1" x14ac:dyDescent="0.2">
      <c r="B12" s="469">
        <v>2</v>
      </c>
      <c r="C12" s="474" t="s">
        <v>308</v>
      </c>
      <c r="D12" s="436" t="s">
        <v>304</v>
      </c>
      <c r="E12" s="436" t="s">
        <v>307</v>
      </c>
      <c r="F12" s="470" t="s">
        <v>209</v>
      </c>
      <c r="G12" s="461"/>
      <c r="H12" s="462" t="str">
        <f t="shared" si="0"/>
        <v/>
      </c>
      <c r="I12" s="462" t="str">
        <f>IF($F12="3e)  Skoršia transpozícia  - zavedenie transpozície pred termínom ktorý určuje smernica EÚ. ",$H12,"NA")</f>
        <v>NA</v>
      </c>
      <c r="J12" s="486">
        <f>IF(I12="NA",1,I12/12)</f>
        <v>1</v>
      </c>
      <c r="K12" s="469"/>
      <c r="L12" s="436">
        <v>1</v>
      </c>
      <c r="M12" s="497">
        <f>IF(L12="N",0,L12)</f>
        <v>1</v>
      </c>
      <c r="N12" s="470" t="s">
        <v>211</v>
      </c>
      <c r="O12" s="444"/>
      <c r="P12" s="462"/>
      <c r="Q12" s="408" t="s">
        <v>36</v>
      </c>
      <c r="R12" s="409">
        <f>VLOOKUP(Q12,[1]vstupy!$B$3:$C$15,2,FALSE)</f>
        <v>0</v>
      </c>
      <c r="S12" s="440"/>
      <c r="T12" s="445"/>
      <c r="U12" s="408" t="s">
        <v>36</v>
      </c>
      <c r="V12" s="409">
        <f>VLOOKUP(U12,[1]vstupy!$B$3:$C$15,2,FALSE)</f>
        <v>0</v>
      </c>
      <c r="W12" s="444"/>
      <c r="X12" s="194" t="s">
        <v>142</v>
      </c>
      <c r="Y12" s="208" t="s">
        <v>153</v>
      </c>
      <c r="Z12" s="205">
        <f>VLOOKUP($X12,vstupy!$B$18:$F$31,MATCH($Y12,vstupy!$B$17:$F$17,0),0)</f>
        <v>30</v>
      </c>
      <c r="AA12" s="133" t="s">
        <v>160</v>
      </c>
      <c r="AB12" s="205">
        <f>VLOOKUP($AA12,[1]vstupy!$B$34:$C$36,2,FALSE)</f>
        <v>0</v>
      </c>
      <c r="AC12" s="205">
        <f>Z12+AB12</f>
        <v>30</v>
      </c>
      <c r="AD12" s="465" t="s">
        <v>185</v>
      </c>
      <c r="AE12" s="417">
        <f>VLOOKUP(AD12,vstupy!$B$3:$C$15,2,FALSE)</f>
        <v>0.25</v>
      </c>
      <c r="AF12" s="458">
        <f>IFERROR(IF(M12=0,"N",O12/L12*J12),0)</f>
        <v>0</v>
      </c>
      <c r="AG12" s="413">
        <f>O12*J12</f>
        <v>0</v>
      </c>
      <c r="AH12" s="420">
        <f t="shared" ref="AH12" si="8">P12*R12*J12</f>
        <v>0</v>
      </c>
      <c r="AI12" s="413">
        <f t="shared" ref="AI12" si="9">IFERROR(AH12*M12,0)</f>
        <v>0</v>
      </c>
      <c r="AJ12" s="420">
        <f>IFERROR(IF(M12=0,"N",S12/L12*J12),0)</f>
        <v>0</v>
      </c>
      <c r="AK12" s="413">
        <f t="shared" ref="AK12" si="10">S12*J12</f>
        <v>0</v>
      </c>
      <c r="AL12" s="413">
        <f>T12*V12*J12</f>
        <v>0</v>
      </c>
      <c r="AM12" s="429">
        <f>IFERROR(AL12*M12,0)</f>
        <v>0</v>
      </c>
      <c r="AN12" s="413">
        <f>IF(W12&gt;0,IF(AE12&gt;0,($G$5/160)*(W12/60)*AE12*J12,0),IF(AE12&gt;0,($G$5/160)*((AC12+AC13+AC14)/60)*AE12*J12,0))</f>
        <v>1.3773437500000001</v>
      </c>
      <c r="AO12" s="428">
        <f>IFERROR(AN12*M12,0)</f>
        <v>1.3773437500000001</v>
      </c>
      <c r="AP12" s="385">
        <f t="shared" ref="AP12" si="11">IF($N12="In (zvyšuje náklady)",AF12,0)</f>
        <v>0</v>
      </c>
      <c r="AQ12" s="383">
        <f t="shared" ref="AQ12" si="12">IF($N12="In (zvyšuje náklady)",AG12,0)</f>
        <v>0</v>
      </c>
      <c r="AR12" s="383">
        <f t="shared" ref="AR12" si="13">IF($N12="In (zvyšuje náklady)",AH12,0)</f>
        <v>0</v>
      </c>
      <c r="AS12" s="383">
        <f t="shared" ref="AS12" si="14">IF($N12="In (zvyšuje náklady)",AI12,0)</f>
        <v>0</v>
      </c>
      <c r="AT12" s="383">
        <f t="shared" ref="AT12" si="15">IF($N12="In (zvyšuje náklady)",AJ12,0)</f>
        <v>0</v>
      </c>
      <c r="AU12" s="383">
        <f t="shared" ref="AU12" si="16">IF($N12="In (zvyšuje náklady)",AK12,0)</f>
        <v>0</v>
      </c>
      <c r="AV12" s="383">
        <f t="shared" ref="AV12" si="17">IF($N12="In (zvyšuje náklady)",AL12,0)</f>
        <v>0</v>
      </c>
      <c r="AW12" s="383">
        <f>IF($N12="In (zvyšuje náklady)",AM12,0)</f>
        <v>0</v>
      </c>
      <c r="AX12" s="383">
        <f t="shared" ref="AX12" si="18">IF($N12="In (zvyšuje náklady)",AN12,0)</f>
        <v>1.3773437500000001</v>
      </c>
      <c r="AY12" s="383">
        <f t="shared" ref="AY12" si="19">IF($N12="In (zvyšuje náklady)",AO12,0)</f>
        <v>1.3773437500000001</v>
      </c>
      <c r="AZ12" s="383" t="str">
        <f t="shared" ref="AZ12" si="20">IF($N12="Out (znižuje náklady)",AF12,"0")</f>
        <v>0</v>
      </c>
      <c r="BA12" s="383" t="str">
        <f t="shared" ref="BA12" si="21">IF($N12="Out (znižuje náklady)",AG12,"0")</f>
        <v>0</v>
      </c>
      <c r="BB12" s="383" t="str">
        <f t="shared" ref="BB12" si="22">IF($N12="Out (znižuje náklady)",AH12,"0")</f>
        <v>0</v>
      </c>
      <c r="BC12" s="383" t="str">
        <f t="shared" ref="BC12" si="23">IF($N12="Out (znižuje náklady)",AI12,"0")</f>
        <v>0</v>
      </c>
      <c r="BD12" s="383" t="str">
        <f t="shared" ref="BD12" si="24">IF($N12="Out (znižuje náklady)",AJ12,"0")</f>
        <v>0</v>
      </c>
      <c r="BE12" s="383" t="str">
        <f t="shared" ref="BE12" si="25">IF($N12="Out (znižuje náklady)",AK12,"0")</f>
        <v>0</v>
      </c>
      <c r="BF12" s="383" t="str">
        <f>IF($N12="Out (znižuje náklady)",AL12,"0")</f>
        <v>0</v>
      </c>
      <c r="BG12" s="383" t="str">
        <f>IF($N12="Out (znižuje náklady)",AM12,"0")</f>
        <v>0</v>
      </c>
      <c r="BH12" s="383" t="str">
        <f t="shared" ref="BH12" si="26">IF($N12="Out (znižuje náklady)",AN12,"0")</f>
        <v>0</v>
      </c>
      <c r="BI12" s="494" t="str">
        <f t="shared" ref="BI12" si="27">IF($N12="Out (znižuje náklady)",AO12,"0")</f>
        <v>0</v>
      </c>
      <c r="BJ12" s="380">
        <f>IF(F12=vstupy!$B$47,0,1)</f>
        <v>1</v>
      </c>
      <c r="BK12" s="385">
        <f>$BJ12*AP12</f>
        <v>0</v>
      </c>
      <c r="BL12" s="383">
        <f t="shared" ref="BL12" si="28">$BJ12*AQ12</f>
        <v>0</v>
      </c>
      <c r="BM12" s="383">
        <f t="shared" ref="BM12" si="29">$BJ12*AR12</f>
        <v>0</v>
      </c>
      <c r="BN12" s="383">
        <f t="shared" ref="BN12" si="30">$BJ12*AS12</f>
        <v>0</v>
      </c>
      <c r="BO12" s="383">
        <f t="shared" ref="BO12" si="31">$BJ12*AT12</f>
        <v>0</v>
      </c>
      <c r="BP12" s="383">
        <f t="shared" ref="BP12" si="32">$BJ12*AU12</f>
        <v>0</v>
      </c>
      <c r="BQ12" s="383">
        <f t="shared" ref="BQ12" si="33">$BJ12*AV12</f>
        <v>0</v>
      </c>
      <c r="BR12" s="383">
        <f t="shared" ref="BR12" si="34">$BJ12*AW12</f>
        <v>0</v>
      </c>
      <c r="BS12" s="383">
        <f t="shared" ref="BS12" si="35">$BJ12*AX12</f>
        <v>1.3773437500000001</v>
      </c>
      <c r="BT12" s="384">
        <f t="shared" ref="BT12" si="36">$BJ12*AY12</f>
        <v>1.3773437500000001</v>
      </c>
      <c r="BU12" s="385">
        <f t="shared" ref="BU12" si="37">$BJ12*AZ12</f>
        <v>0</v>
      </c>
      <c r="BV12" s="383">
        <f t="shared" ref="BV12" si="38">$BJ12*BA12</f>
        <v>0</v>
      </c>
      <c r="BW12" s="383">
        <f t="shared" ref="BW12" si="39">$BJ12*BB12</f>
        <v>0</v>
      </c>
      <c r="BX12" s="383">
        <f t="shared" ref="BX12" si="40">$BJ12*BC12</f>
        <v>0</v>
      </c>
      <c r="BY12" s="383">
        <f t="shared" ref="BY12" si="41">$BJ12*BD12</f>
        <v>0</v>
      </c>
      <c r="BZ12" s="383">
        <f t="shared" ref="BZ12" si="42">$BJ12*BE12</f>
        <v>0</v>
      </c>
      <c r="CA12" s="383">
        <f t="shared" ref="CA12" si="43">$BJ12*BF12</f>
        <v>0</v>
      </c>
      <c r="CB12" s="383">
        <f t="shared" ref="CB12" si="44">$BJ12*BG12</f>
        <v>0</v>
      </c>
      <c r="CC12" s="383">
        <f t="shared" ref="CC12" si="45">$BJ12*BH12</f>
        <v>0</v>
      </c>
      <c r="CD12" s="384">
        <f t="shared" ref="CD12" si="46">$BJ12*BI12</f>
        <v>0</v>
      </c>
      <c r="CE12" s="426">
        <f>IF(N12="Nemení sa",1,0)</f>
        <v>0</v>
      </c>
      <c r="CF12" s="385">
        <f>AG12*$CE12</f>
        <v>0</v>
      </c>
      <c r="CG12" s="383">
        <f>AI12*$CE12</f>
        <v>0</v>
      </c>
      <c r="CH12" s="383">
        <f>AK12*$CE12</f>
        <v>0</v>
      </c>
      <c r="CI12" s="383">
        <f>AM12*$CE12</f>
        <v>0</v>
      </c>
      <c r="CJ12" s="384">
        <f>AO12*$CE12</f>
        <v>0</v>
      </c>
      <c r="CK12" s="427">
        <f t="shared" ref="CK12" si="47">SUM(CF12:CJ14)</f>
        <v>0</v>
      </c>
      <c r="CL12" s="423" t="str">
        <f>IF(F12=vstupy!B$42,"1",0)</f>
        <v>1</v>
      </c>
      <c r="CM12" s="385">
        <f t="shared" ref="CM12:CV12" si="48">IF($CL12="1",AP12,0)</f>
        <v>0</v>
      </c>
      <c r="CN12" s="383">
        <f t="shared" si="48"/>
        <v>0</v>
      </c>
      <c r="CO12" s="383">
        <f t="shared" si="48"/>
        <v>0</v>
      </c>
      <c r="CP12" s="383">
        <f t="shared" si="48"/>
        <v>0</v>
      </c>
      <c r="CQ12" s="383">
        <f t="shared" si="48"/>
        <v>0</v>
      </c>
      <c r="CR12" s="383">
        <f t="shared" si="48"/>
        <v>0</v>
      </c>
      <c r="CS12" s="383">
        <f t="shared" si="48"/>
        <v>0</v>
      </c>
      <c r="CT12" s="383">
        <f t="shared" si="48"/>
        <v>0</v>
      </c>
      <c r="CU12" s="383">
        <f t="shared" si="48"/>
        <v>1.3773437500000001</v>
      </c>
      <c r="CV12" s="384">
        <f t="shared" si="48"/>
        <v>1.3773437500000001</v>
      </c>
      <c r="CW12" s="380">
        <f>CP12+CT12+CV12</f>
        <v>1.3773437500000001</v>
      </c>
      <c r="CX12" s="380">
        <f t="shared" ref="CX12" si="49">CN12+CR12</f>
        <v>0</v>
      </c>
      <c r="CY12" s="385" t="str">
        <f t="shared" ref="CY12:DH12" si="50">IF($CL12="1",AZ12,0)</f>
        <v>0</v>
      </c>
      <c r="CZ12" s="383" t="str">
        <f t="shared" si="50"/>
        <v>0</v>
      </c>
      <c r="DA12" s="383" t="str">
        <f t="shared" si="50"/>
        <v>0</v>
      </c>
      <c r="DB12" s="383" t="str">
        <f t="shared" si="50"/>
        <v>0</v>
      </c>
      <c r="DC12" s="383" t="str">
        <f t="shared" si="50"/>
        <v>0</v>
      </c>
      <c r="DD12" s="383" t="str">
        <f t="shared" si="50"/>
        <v>0</v>
      </c>
      <c r="DE12" s="383" t="str">
        <f t="shared" si="50"/>
        <v>0</v>
      </c>
      <c r="DF12" s="383" t="str">
        <f t="shared" si="50"/>
        <v>0</v>
      </c>
      <c r="DG12" s="383" t="str">
        <f t="shared" si="50"/>
        <v>0</v>
      </c>
      <c r="DH12" s="384" t="str">
        <f t="shared" si="50"/>
        <v>0</v>
      </c>
      <c r="DI12" s="377">
        <f>DB12+DF12+DH12</f>
        <v>0</v>
      </c>
      <c r="DJ12" s="377">
        <f t="shared" ref="DJ12" si="51">CZ12+DD12</f>
        <v>0</v>
      </c>
      <c r="DK12" s="422">
        <f>IF(CE12=0,1,0)</f>
        <v>1</v>
      </c>
      <c r="DL12" s="422">
        <f>IFERROR(IF($AF12="N",AH12+AJ12+AL12+AN12,AF12+AH12+AJ12+AL12+AN12),0)*$DK12</f>
        <v>1.3773437500000001</v>
      </c>
      <c r="DM12" s="422">
        <f>(AG12+AI12+AK12+AM12+AO12)*$DK12</f>
        <v>1.3773437500000001</v>
      </c>
      <c r="DN12" s="422">
        <f>AS12+AW12+AY12-CW12</f>
        <v>0</v>
      </c>
      <c r="DO12" s="422">
        <f>BC12+BG12+BI12-DI12</f>
        <v>0</v>
      </c>
      <c r="DP12" s="422">
        <f>DN12+DO12</f>
        <v>0</v>
      </c>
      <c r="DQ12" s="421" t="str">
        <f>IF(OR(F12=vstupy!B$40,F12=vstupy!B$41,F12=vstupy!B$42,),"0","1")</f>
        <v>0</v>
      </c>
      <c r="DR12" s="385">
        <f>IF($DQ12="1",AQ12,"0")+CF12</f>
        <v>0</v>
      </c>
      <c r="DS12" s="383">
        <f>IF($DQ12="1",AS12,"0")+CG12</f>
        <v>0</v>
      </c>
      <c r="DT12" s="383">
        <f>IF($DQ12="1",AU12,"0")+CH12</f>
        <v>0</v>
      </c>
      <c r="DU12" s="383">
        <f>IF($DQ12="1",AW12,"0")+CI12</f>
        <v>0</v>
      </c>
      <c r="DV12" s="384">
        <f>IF($DQ12="1",AY12,"0")+CJ12</f>
        <v>0</v>
      </c>
      <c r="DW12" s="451">
        <f t="shared" ref="DW12" si="52">SUM(DR12:DV14)</f>
        <v>0</v>
      </c>
      <c r="DX12" s="385" t="str">
        <f t="shared" ref="DX12" si="53">IF($DQ12="1",BA12,"0")</f>
        <v>0</v>
      </c>
      <c r="DY12" s="383" t="str">
        <f t="shared" ref="DY12" si="54">IF($DQ12="1",BC12,"0")</f>
        <v>0</v>
      </c>
      <c r="DZ12" s="383" t="str">
        <f t="shared" ref="DZ12" si="55">IF($DQ12="1",BE12,"0")</f>
        <v>0</v>
      </c>
      <c r="EA12" s="383" t="str">
        <f>IF($DQ12="1",BG12,"0")</f>
        <v>0</v>
      </c>
      <c r="EB12" s="384" t="str">
        <f>IF($DQ12="1",BI12,"0")</f>
        <v>0</v>
      </c>
      <c r="EC12" s="451">
        <f t="shared" ref="EC12" si="56">SUM(DX12:EB14)</f>
        <v>0</v>
      </c>
      <c r="ED12" s="450">
        <f>EC12+DW12</f>
        <v>0</v>
      </c>
    </row>
    <row r="13" spans="1:134" s="19" customFormat="1" ht="12.6" customHeight="1" x14ac:dyDescent="0.2">
      <c r="B13" s="469"/>
      <c r="C13" s="475"/>
      <c r="D13" s="436"/>
      <c r="E13" s="436"/>
      <c r="F13" s="471"/>
      <c r="G13" s="461"/>
      <c r="H13" s="463"/>
      <c r="I13" s="463"/>
      <c r="J13" s="487"/>
      <c r="K13" s="469"/>
      <c r="L13" s="436"/>
      <c r="M13" s="497"/>
      <c r="N13" s="471"/>
      <c r="O13" s="444"/>
      <c r="P13" s="463"/>
      <c r="Q13" s="408"/>
      <c r="R13" s="409"/>
      <c r="S13" s="441"/>
      <c r="T13" s="445"/>
      <c r="U13" s="408"/>
      <c r="V13" s="409"/>
      <c r="W13" s="444"/>
      <c r="X13" s="194" t="s">
        <v>157</v>
      </c>
      <c r="Y13" s="208" t="s">
        <v>152</v>
      </c>
      <c r="Z13" s="205">
        <f>VLOOKUP($X13,vstupy!$B$18:$F$31,MATCH($Y13,vstupy!$B$17:$F$17,0),0)</f>
        <v>0</v>
      </c>
      <c r="AA13" s="133" t="s">
        <v>158</v>
      </c>
      <c r="AB13" s="205">
        <f>VLOOKUP($AA13,[1]vstupy!$B$34:$C$36,2,FALSE)</f>
        <v>0</v>
      </c>
      <c r="AC13" s="205">
        <f t="shared" ref="AC13:AC14" si="57">Z13+AB13</f>
        <v>0</v>
      </c>
      <c r="AD13" s="466"/>
      <c r="AE13" s="418"/>
      <c r="AF13" s="385"/>
      <c r="AG13" s="414"/>
      <c r="AH13" s="414"/>
      <c r="AI13" s="414"/>
      <c r="AJ13" s="414"/>
      <c r="AK13" s="414"/>
      <c r="AL13" s="414"/>
      <c r="AM13" s="430"/>
      <c r="AN13" s="414"/>
      <c r="AO13" s="415"/>
      <c r="AP13" s="385"/>
      <c r="AQ13" s="383"/>
      <c r="AR13" s="383"/>
      <c r="AS13" s="383"/>
      <c r="AT13" s="383"/>
      <c r="AU13" s="383"/>
      <c r="AV13" s="383"/>
      <c r="AW13" s="383"/>
      <c r="AX13" s="383"/>
      <c r="AY13" s="383"/>
      <c r="AZ13" s="383"/>
      <c r="BA13" s="383"/>
      <c r="BB13" s="383"/>
      <c r="BC13" s="383"/>
      <c r="BD13" s="383"/>
      <c r="BE13" s="383"/>
      <c r="BF13" s="383"/>
      <c r="BG13" s="383"/>
      <c r="BH13" s="383"/>
      <c r="BI13" s="494"/>
      <c r="BJ13" s="380"/>
      <c r="BK13" s="385"/>
      <c r="BL13" s="383"/>
      <c r="BM13" s="383"/>
      <c r="BN13" s="383"/>
      <c r="BO13" s="383"/>
      <c r="BP13" s="383"/>
      <c r="BQ13" s="383"/>
      <c r="BR13" s="383"/>
      <c r="BS13" s="383"/>
      <c r="BT13" s="384"/>
      <c r="BU13" s="385"/>
      <c r="BV13" s="383"/>
      <c r="BW13" s="383"/>
      <c r="BX13" s="383"/>
      <c r="BY13" s="383"/>
      <c r="BZ13" s="383"/>
      <c r="CA13" s="383"/>
      <c r="CB13" s="383"/>
      <c r="CC13" s="383"/>
      <c r="CD13" s="384"/>
      <c r="CE13" s="426"/>
      <c r="CF13" s="385"/>
      <c r="CG13" s="383"/>
      <c r="CH13" s="383"/>
      <c r="CI13" s="383"/>
      <c r="CJ13" s="384"/>
      <c r="CK13" s="427"/>
      <c r="CL13" s="424"/>
      <c r="CM13" s="385"/>
      <c r="CN13" s="383"/>
      <c r="CO13" s="383"/>
      <c r="CP13" s="383"/>
      <c r="CQ13" s="383"/>
      <c r="CR13" s="383"/>
      <c r="CS13" s="383"/>
      <c r="CT13" s="383"/>
      <c r="CU13" s="383"/>
      <c r="CV13" s="384"/>
      <c r="CW13" s="380"/>
      <c r="CX13" s="380"/>
      <c r="CY13" s="385"/>
      <c r="CZ13" s="383"/>
      <c r="DA13" s="383"/>
      <c r="DB13" s="383"/>
      <c r="DC13" s="383"/>
      <c r="DD13" s="383"/>
      <c r="DE13" s="383"/>
      <c r="DF13" s="383"/>
      <c r="DG13" s="383"/>
      <c r="DH13" s="384"/>
      <c r="DI13" s="377"/>
      <c r="DJ13" s="377"/>
      <c r="DK13" s="422"/>
      <c r="DL13" s="422"/>
      <c r="DM13" s="422"/>
      <c r="DN13" s="422"/>
      <c r="DO13" s="422"/>
      <c r="DP13" s="422"/>
      <c r="DQ13" s="421"/>
      <c r="DR13" s="385"/>
      <c r="DS13" s="383"/>
      <c r="DT13" s="383"/>
      <c r="DU13" s="383"/>
      <c r="DV13" s="384"/>
      <c r="DW13" s="451"/>
      <c r="DX13" s="385"/>
      <c r="DY13" s="383"/>
      <c r="DZ13" s="383"/>
      <c r="EA13" s="383"/>
      <c r="EB13" s="384"/>
      <c r="EC13" s="451"/>
      <c r="ED13" s="450"/>
    </row>
    <row r="14" spans="1:134" s="19" customFormat="1" ht="12.6" customHeight="1" x14ac:dyDescent="0.2">
      <c r="B14" s="469"/>
      <c r="C14" s="476"/>
      <c r="D14" s="436"/>
      <c r="E14" s="436"/>
      <c r="F14" s="472"/>
      <c r="G14" s="461"/>
      <c r="H14" s="464"/>
      <c r="I14" s="464"/>
      <c r="J14" s="488"/>
      <c r="K14" s="469"/>
      <c r="L14" s="436"/>
      <c r="M14" s="497"/>
      <c r="N14" s="472"/>
      <c r="O14" s="444"/>
      <c r="P14" s="464"/>
      <c r="Q14" s="408"/>
      <c r="R14" s="409"/>
      <c r="S14" s="442"/>
      <c r="T14" s="445"/>
      <c r="U14" s="408"/>
      <c r="V14" s="409"/>
      <c r="W14" s="444"/>
      <c r="X14" s="194" t="s">
        <v>157</v>
      </c>
      <c r="Y14" s="208" t="s">
        <v>152</v>
      </c>
      <c r="Z14" s="205">
        <f>VLOOKUP($X14,vstupy!$B$18:$F$31,MATCH($Y14,vstupy!$B$17:$F$17,0),0)</f>
        <v>0</v>
      </c>
      <c r="AA14" s="133" t="s">
        <v>158</v>
      </c>
      <c r="AB14" s="205">
        <f>VLOOKUP($AA14,[1]vstupy!$B$34:$C$36,2,FALSE)</f>
        <v>0</v>
      </c>
      <c r="AC14" s="205">
        <f t="shared" si="57"/>
        <v>0</v>
      </c>
      <c r="AD14" s="467"/>
      <c r="AE14" s="419"/>
      <c r="AF14" s="385"/>
      <c r="AG14" s="414"/>
      <c r="AH14" s="414"/>
      <c r="AI14" s="414"/>
      <c r="AJ14" s="414"/>
      <c r="AK14" s="414"/>
      <c r="AL14" s="414"/>
      <c r="AM14" s="413"/>
      <c r="AN14" s="414"/>
      <c r="AO14" s="415"/>
      <c r="AP14" s="385"/>
      <c r="AQ14" s="383"/>
      <c r="AR14" s="383"/>
      <c r="AS14" s="383"/>
      <c r="AT14" s="383"/>
      <c r="AU14" s="383"/>
      <c r="AV14" s="383"/>
      <c r="AW14" s="383"/>
      <c r="AX14" s="383"/>
      <c r="AY14" s="383"/>
      <c r="AZ14" s="383"/>
      <c r="BA14" s="383"/>
      <c r="BB14" s="383"/>
      <c r="BC14" s="383"/>
      <c r="BD14" s="383"/>
      <c r="BE14" s="383"/>
      <c r="BF14" s="383"/>
      <c r="BG14" s="383"/>
      <c r="BH14" s="383"/>
      <c r="BI14" s="494"/>
      <c r="BJ14" s="380"/>
      <c r="BK14" s="385"/>
      <c r="BL14" s="383"/>
      <c r="BM14" s="383"/>
      <c r="BN14" s="383"/>
      <c r="BO14" s="383"/>
      <c r="BP14" s="383"/>
      <c r="BQ14" s="383"/>
      <c r="BR14" s="383"/>
      <c r="BS14" s="383"/>
      <c r="BT14" s="384"/>
      <c r="BU14" s="385"/>
      <c r="BV14" s="383"/>
      <c r="BW14" s="383"/>
      <c r="BX14" s="383"/>
      <c r="BY14" s="383"/>
      <c r="BZ14" s="383"/>
      <c r="CA14" s="383"/>
      <c r="CB14" s="383"/>
      <c r="CC14" s="383"/>
      <c r="CD14" s="384"/>
      <c r="CE14" s="426"/>
      <c r="CF14" s="385"/>
      <c r="CG14" s="383"/>
      <c r="CH14" s="383"/>
      <c r="CI14" s="383"/>
      <c r="CJ14" s="384"/>
      <c r="CK14" s="427"/>
      <c r="CL14" s="425"/>
      <c r="CM14" s="385"/>
      <c r="CN14" s="383"/>
      <c r="CO14" s="383"/>
      <c r="CP14" s="383"/>
      <c r="CQ14" s="383"/>
      <c r="CR14" s="383"/>
      <c r="CS14" s="383"/>
      <c r="CT14" s="383"/>
      <c r="CU14" s="383"/>
      <c r="CV14" s="384"/>
      <c r="CW14" s="380"/>
      <c r="CX14" s="380"/>
      <c r="CY14" s="385"/>
      <c r="CZ14" s="383"/>
      <c r="DA14" s="383"/>
      <c r="DB14" s="383"/>
      <c r="DC14" s="383"/>
      <c r="DD14" s="383"/>
      <c r="DE14" s="383"/>
      <c r="DF14" s="383"/>
      <c r="DG14" s="383"/>
      <c r="DH14" s="384"/>
      <c r="DI14" s="377"/>
      <c r="DJ14" s="377"/>
      <c r="DK14" s="422"/>
      <c r="DL14" s="422"/>
      <c r="DM14" s="422"/>
      <c r="DN14" s="422"/>
      <c r="DO14" s="422"/>
      <c r="DP14" s="422"/>
      <c r="DQ14" s="421"/>
      <c r="DR14" s="385"/>
      <c r="DS14" s="383"/>
      <c r="DT14" s="383"/>
      <c r="DU14" s="383"/>
      <c r="DV14" s="384"/>
      <c r="DW14" s="451"/>
      <c r="DX14" s="385"/>
      <c r="DY14" s="383"/>
      <c r="DZ14" s="383"/>
      <c r="EA14" s="383"/>
      <c r="EB14" s="384"/>
      <c r="EC14" s="451"/>
      <c r="ED14" s="450"/>
    </row>
    <row r="15" spans="1:134" s="226" customFormat="1" ht="12" customHeight="1" x14ac:dyDescent="0.2">
      <c r="B15" s="469">
        <v>3</v>
      </c>
      <c r="C15" s="474" t="s">
        <v>333</v>
      </c>
      <c r="D15" s="436" t="s">
        <v>306</v>
      </c>
      <c r="E15" s="436" t="s">
        <v>323</v>
      </c>
      <c r="F15" s="470" t="s">
        <v>209</v>
      </c>
      <c r="G15" s="461"/>
      <c r="H15" s="462" t="str">
        <f t="shared" ref="H15:H21" si="58">IF($F15="3e)  Skoršia transpozícia  - zavedenie transpozície pred termínom ktorý určuje smernica EÚ. "," ","")</f>
        <v/>
      </c>
      <c r="I15" s="462" t="str">
        <f t="shared" ref="I15" si="59">IF($F15="3e)  Skoršia transpozícia  - zavedenie transpozície pred termínom ktorý určuje smernica EÚ. ",$H15,"NA")</f>
        <v>NA</v>
      </c>
      <c r="J15" s="486">
        <f t="shared" ref="J15" si="60">IF(I15="NA",1,I15/12)</f>
        <v>1</v>
      </c>
      <c r="K15" s="469"/>
      <c r="L15" s="436">
        <v>1</v>
      </c>
      <c r="M15" s="497">
        <f>IF(L15="N",0,L15)</f>
        <v>1</v>
      </c>
      <c r="N15" s="470" t="s">
        <v>211</v>
      </c>
      <c r="O15" s="444"/>
      <c r="P15" s="462">
        <v>1000</v>
      </c>
      <c r="Q15" s="408" t="s">
        <v>185</v>
      </c>
      <c r="R15" s="409">
        <f>VLOOKUP(Q15,[1]vstupy!$B$3:$C$15,2,FALSE)</f>
        <v>0.25</v>
      </c>
      <c r="S15" s="440"/>
      <c r="T15" s="445"/>
      <c r="U15" s="408" t="s">
        <v>36</v>
      </c>
      <c r="V15" s="409">
        <f>VLOOKUP(U15,[1]vstupy!$B$3:$C$15,2,FALSE)</f>
        <v>0</v>
      </c>
      <c r="W15" s="444"/>
      <c r="X15" s="194" t="s">
        <v>157</v>
      </c>
      <c r="Y15" s="208" t="s">
        <v>152</v>
      </c>
      <c r="Z15" s="205">
        <f>VLOOKUP($X15,vstupy!$B$18:$F$31,MATCH($Y15,vstupy!$B$17:$F$17,0),0)</f>
        <v>0</v>
      </c>
      <c r="AA15" s="133" t="s">
        <v>158</v>
      </c>
      <c r="AB15" s="205">
        <f>VLOOKUP($AA15,[1]vstupy!$B$34:$C$36,2,FALSE)</f>
        <v>0</v>
      </c>
      <c r="AC15" s="205">
        <f>Z15+AB15</f>
        <v>0</v>
      </c>
      <c r="AD15" s="465" t="s">
        <v>185</v>
      </c>
      <c r="AE15" s="417">
        <f>VLOOKUP(AD15,vstupy!$B$3:$C$15,2,FALSE)</f>
        <v>0.25</v>
      </c>
      <c r="AF15" s="458">
        <f>IFERROR(IF(M15=0,"N",O15/L15*J15),0)</f>
        <v>0</v>
      </c>
      <c r="AG15" s="413">
        <f>O15*J15</f>
        <v>0</v>
      </c>
      <c r="AH15" s="420">
        <f t="shared" ref="AH15" si="61">P15*R15*J15</f>
        <v>250</v>
      </c>
      <c r="AI15" s="413">
        <f t="shared" ref="AI15" si="62">IFERROR(AH15*M15,0)</f>
        <v>250</v>
      </c>
      <c r="AJ15" s="420">
        <f t="shared" ref="AJ15" si="63">IFERROR(IF(M15=0,"N",S15/L15*J15),0)</f>
        <v>0</v>
      </c>
      <c r="AK15" s="413">
        <f t="shared" ref="AK15" si="64">S15*J15</f>
        <v>0</v>
      </c>
      <c r="AL15" s="413">
        <f>T15*V15*J15</f>
        <v>0</v>
      </c>
      <c r="AM15" s="429">
        <f>IFERROR(AL15*M15,0)</f>
        <v>0</v>
      </c>
      <c r="AN15" s="413">
        <f>IF(W15&gt;0,IF(AE15&gt;0,($G$5/160)*(W15/60)*AE15*J15,0),IF(AE15&gt;0,($G$5/160)*((AC15+AC16+AC17)/60)*AE15*J15,0))</f>
        <v>0</v>
      </c>
      <c r="AO15" s="428">
        <f>IFERROR(AN15*M15,0)</f>
        <v>0</v>
      </c>
      <c r="AP15" s="385">
        <f t="shared" ref="AP15" si="65">IF($N15="In (zvyšuje náklady)",AF15,0)</f>
        <v>0</v>
      </c>
      <c r="AQ15" s="383">
        <f t="shared" ref="AQ15" si="66">IF($N15="In (zvyšuje náklady)",AG15,0)</f>
        <v>0</v>
      </c>
      <c r="AR15" s="383">
        <f t="shared" ref="AR15" si="67">IF($N15="In (zvyšuje náklady)",AH15,0)</f>
        <v>250</v>
      </c>
      <c r="AS15" s="383">
        <f t="shared" ref="AS15" si="68">IF($N15="In (zvyšuje náklady)",AI15,0)</f>
        <v>250</v>
      </c>
      <c r="AT15" s="383">
        <f t="shared" ref="AT15" si="69">IF($N15="In (zvyšuje náklady)",AJ15,0)</f>
        <v>0</v>
      </c>
      <c r="AU15" s="383">
        <f t="shared" ref="AU15" si="70">IF($N15="In (zvyšuje náklady)",AK15,0)</f>
        <v>0</v>
      </c>
      <c r="AV15" s="383">
        <f t="shared" ref="AV15" si="71">IF($N15="In (zvyšuje náklady)",AL15,0)</f>
        <v>0</v>
      </c>
      <c r="AW15" s="383">
        <f t="shared" ref="AW15" si="72">IF($N15="In (zvyšuje náklady)",AM15,0)</f>
        <v>0</v>
      </c>
      <c r="AX15" s="383">
        <f t="shared" ref="AX15" si="73">IF($N15="In (zvyšuje náklady)",AN15,0)</f>
        <v>0</v>
      </c>
      <c r="AY15" s="383">
        <f t="shared" ref="AY15" si="74">IF($N15="In (zvyšuje náklady)",AO15,0)</f>
        <v>0</v>
      </c>
      <c r="AZ15" s="383" t="str">
        <f t="shared" ref="AZ15" si="75">IF($N15="Out (znižuje náklady)",AF15,"0")</f>
        <v>0</v>
      </c>
      <c r="BA15" s="383" t="str">
        <f t="shared" ref="BA15" si="76">IF($N15="Out (znižuje náklady)",AG15,"0")</f>
        <v>0</v>
      </c>
      <c r="BB15" s="383" t="str">
        <f t="shared" ref="BB15" si="77">IF($N15="Out (znižuje náklady)",AH15,"0")</f>
        <v>0</v>
      </c>
      <c r="BC15" s="383" t="str">
        <f t="shared" ref="BC15" si="78">IF($N15="Out (znižuje náklady)",AI15,"0")</f>
        <v>0</v>
      </c>
      <c r="BD15" s="383" t="str">
        <f t="shared" ref="BD15" si="79">IF($N15="Out (znižuje náklady)",AJ15,"0")</f>
        <v>0</v>
      </c>
      <c r="BE15" s="383" t="str">
        <f t="shared" ref="BE15" si="80">IF($N15="Out (znižuje náklady)",AK15,"0")</f>
        <v>0</v>
      </c>
      <c r="BF15" s="383" t="str">
        <f t="shared" ref="BF15" si="81">IF($N15="Out (znižuje náklady)",AL15,"0")</f>
        <v>0</v>
      </c>
      <c r="BG15" s="383" t="str">
        <f t="shared" ref="BG15" si="82">IF($N15="Out (znižuje náklady)",AM15,"0")</f>
        <v>0</v>
      </c>
      <c r="BH15" s="383" t="str">
        <f t="shared" ref="BH15" si="83">IF($N15="Out (znižuje náklady)",AN15,"0")</f>
        <v>0</v>
      </c>
      <c r="BI15" s="494" t="str">
        <f t="shared" ref="BI15" si="84">IF($N15="Out (znižuje náklady)",AO15,"0")</f>
        <v>0</v>
      </c>
      <c r="BJ15" s="380">
        <f>IF(F15=vstupy!$B$47,0,1)</f>
        <v>1</v>
      </c>
      <c r="BK15" s="385">
        <f t="shared" ref="BK15" si="85">$BJ15*AP15</f>
        <v>0</v>
      </c>
      <c r="BL15" s="383">
        <f t="shared" ref="BL15" si="86">$BJ15*AQ15</f>
        <v>0</v>
      </c>
      <c r="BM15" s="383">
        <f t="shared" ref="BM15" si="87">$BJ15*AR15</f>
        <v>250</v>
      </c>
      <c r="BN15" s="383">
        <f t="shared" ref="BN15" si="88">$BJ15*AS15</f>
        <v>250</v>
      </c>
      <c r="BO15" s="383">
        <f t="shared" ref="BO15" si="89">$BJ15*AT15</f>
        <v>0</v>
      </c>
      <c r="BP15" s="383">
        <f t="shared" ref="BP15" si="90">$BJ15*AU15</f>
        <v>0</v>
      </c>
      <c r="BQ15" s="383">
        <f t="shared" ref="BQ15" si="91">$BJ15*AV15</f>
        <v>0</v>
      </c>
      <c r="BR15" s="383">
        <f t="shared" ref="BR15" si="92">$BJ15*AW15</f>
        <v>0</v>
      </c>
      <c r="BS15" s="383">
        <f t="shared" ref="BS15" si="93">$BJ15*AX15</f>
        <v>0</v>
      </c>
      <c r="BT15" s="384">
        <f t="shared" ref="BT15" si="94">$BJ15*AY15</f>
        <v>0</v>
      </c>
      <c r="BU15" s="385">
        <f t="shared" ref="BU15" si="95">$BJ15*AZ15</f>
        <v>0</v>
      </c>
      <c r="BV15" s="383">
        <f t="shared" ref="BV15" si="96">$BJ15*BA15</f>
        <v>0</v>
      </c>
      <c r="BW15" s="383">
        <f t="shared" ref="BW15" si="97">$BJ15*BB15</f>
        <v>0</v>
      </c>
      <c r="BX15" s="383">
        <f t="shared" ref="BX15" si="98">$BJ15*BC15</f>
        <v>0</v>
      </c>
      <c r="BY15" s="383">
        <f t="shared" ref="BY15" si="99">$BJ15*BD15</f>
        <v>0</v>
      </c>
      <c r="BZ15" s="383">
        <f t="shared" ref="BZ15" si="100">$BJ15*BE15</f>
        <v>0</v>
      </c>
      <c r="CA15" s="383">
        <f t="shared" ref="CA15" si="101">$BJ15*BF15</f>
        <v>0</v>
      </c>
      <c r="CB15" s="383">
        <f t="shared" ref="CB15" si="102">$BJ15*BG15</f>
        <v>0</v>
      </c>
      <c r="CC15" s="383">
        <f t="shared" ref="CC15" si="103">$BJ15*BH15</f>
        <v>0</v>
      </c>
      <c r="CD15" s="384">
        <f t="shared" ref="CD15" si="104">$BJ15*BI15</f>
        <v>0</v>
      </c>
      <c r="CE15" s="426">
        <f>IF(N15="Nemení sa",1,0)</f>
        <v>0</v>
      </c>
      <c r="CF15" s="385">
        <f>AG15*$CE15</f>
        <v>0</v>
      </c>
      <c r="CG15" s="383">
        <f>AI15*$CE15</f>
        <v>0</v>
      </c>
      <c r="CH15" s="383">
        <f>AK15*$CE15</f>
        <v>0</v>
      </c>
      <c r="CI15" s="383">
        <f>AM15*$CE15</f>
        <v>0</v>
      </c>
      <c r="CJ15" s="384">
        <f>AO15*$CE15</f>
        <v>0</v>
      </c>
      <c r="CK15" s="427">
        <f t="shared" ref="CK15" si="105">SUM(CF15:CJ17)</f>
        <v>0</v>
      </c>
      <c r="CL15" s="504" t="str">
        <f>IF(F15=vstupy!B$42,"1",0)</f>
        <v>1</v>
      </c>
      <c r="CM15" s="385">
        <f t="shared" ref="CM15:CV15" si="106">IF($CL15="1",AP15,0)</f>
        <v>0</v>
      </c>
      <c r="CN15" s="383">
        <f t="shared" si="106"/>
        <v>0</v>
      </c>
      <c r="CO15" s="383">
        <f t="shared" si="106"/>
        <v>250</v>
      </c>
      <c r="CP15" s="383">
        <f t="shared" si="106"/>
        <v>250</v>
      </c>
      <c r="CQ15" s="383">
        <f t="shared" si="106"/>
        <v>0</v>
      </c>
      <c r="CR15" s="383">
        <f t="shared" si="106"/>
        <v>0</v>
      </c>
      <c r="CS15" s="383">
        <f t="shared" si="106"/>
        <v>0</v>
      </c>
      <c r="CT15" s="383">
        <f t="shared" si="106"/>
        <v>0</v>
      </c>
      <c r="CU15" s="383">
        <f t="shared" si="106"/>
        <v>0</v>
      </c>
      <c r="CV15" s="384">
        <f t="shared" si="106"/>
        <v>0</v>
      </c>
      <c r="CW15" s="380">
        <f>CP15+CT15+CV15</f>
        <v>250</v>
      </c>
      <c r="CX15" s="380">
        <f t="shared" ref="CX15" si="107">CN15+CR15</f>
        <v>0</v>
      </c>
      <c r="CY15" s="385" t="str">
        <f t="shared" ref="CY15:DH15" si="108">IF($CL15="1",AZ15,0)</f>
        <v>0</v>
      </c>
      <c r="CZ15" s="383" t="str">
        <f t="shared" si="108"/>
        <v>0</v>
      </c>
      <c r="DA15" s="383" t="str">
        <f t="shared" si="108"/>
        <v>0</v>
      </c>
      <c r="DB15" s="383" t="str">
        <f t="shared" si="108"/>
        <v>0</v>
      </c>
      <c r="DC15" s="383" t="str">
        <f t="shared" si="108"/>
        <v>0</v>
      </c>
      <c r="DD15" s="383" t="str">
        <f t="shared" si="108"/>
        <v>0</v>
      </c>
      <c r="DE15" s="383" t="str">
        <f t="shared" si="108"/>
        <v>0</v>
      </c>
      <c r="DF15" s="383" t="str">
        <f t="shared" si="108"/>
        <v>0</v>
      </c>
      <c r="DG15" s="383" t="str">
        <f t="shared" si="108"/>
        <v>0</v>
      </c>
      <c r="DH15" s="384" t="str">
        <f t="shared" si="108"/>
        <v>0</v>
      </c>
      <c r="DI15" s="377">
        <f>DB15+DF15+DH15</f>
        <v>0</v>
      </c>
      <c r="DJ15" s="377">
        <f t="shared" ref="DJ15" si="109">CZ15+DD15</f>
        <v>0</v>
      </c>
      <c r="DK15" s="422">
        <f>IF(CE15=0,1,0)</f>
        <v>1</v>
      </c>
      <c r="DL15" s="422">
        <f>IFERROR(IF($AF15="N",AH15+AJ15+AL15+AN15,AF15+AH15+AJ15+AL15+AN15),0)*$DK15</f>
        <v>250</v>
      </c>
      <c r="DM15" s="422">
        <f>(AG15+AI15+AK15+AM15+AO15)*$DK15</f>
        <v>250</v>
      </c>
      <c r="DN15" s="422">
        <f>AS15+AW15+AY15-CW15</f>
        <v>0</v>
      </c>
      <c r="DO15" s="422">
        <f>BC15+BG15+BI15-DI15</f>
        <v>0</v>
      </c>
      <c r="DP15" s="422">
        <f>DN15+DO15</f>
        <v>0</v>
      </c>
      <c r="DQ15" s="421" t="str">
        <f>IF(OR(F15=vstupy!B$40,F15=vstupy!B$41,F15=vstupy!B$42,),"0","1")</f>
        <v>0</v>
      </c>
      <c r="DR15" s="385">
        <f>IF($DQ15="1",AQ15,"0")+CF15</f>
        <v>0</v>
      </c>
      <c r="DS15" s="383">
        <f>IF($DQ15="1",AS15,"0")+CG15</f>
        <v>0</v>
      </c>
      <c r="DT15" s="383">
        <f>IF($DQ15="1",AU15,"0")+CH15</f>
        <v>0</v>
      </c>
      <c r="DU15" s="383">
        <f>IF($DQ15="1",AW15,"0")+CI15</f>
        <v>0</v>
      </c>
      <c r="DV15" s="384">
        <f>IF($DQ15="1",AY15,"0")+CJ15</f>
        <v>0</v>
      </c>
      <c r="DW15" s="451">
        <f t="shared" ref="DW15" si="110">SUM(DR15:DV17)</f>
        <v>0</v>
      </c>
      <c r="DX15" s="385" t="str">
        <f t="shared" ref="DX15" si="111">IF($DQ15="1",BA15,"0")</f>
        <v>0</v>
      </c>
      <c r="DY15" s="383" t="str">
        <f t="shared" ref="DY15" si="112">IF($DQ15="1",BC15,"0")</f>
        <v>0</v>
      </c>
      <c r="DZ15" s="383" t="str">
        <f t="shared" ref="DZ15" si="113">IF($DQ15="1",BE15,"0")</f>
        <v>0</v>
      </c>
      <c r="EA15" s="455" t="str">
        <f>IF($DQ15="1",BG15,"0")</f>
        <v>0</v>
      </c>
      <c r="EB15" s="456" t="str">
        <f>IF($DQ15="1",BI15,"0")</f>
        <v>0</v>
      </c>
      <c r="EC15" s="451">
        <f t="shared" ref="EC15" si="114">SUM(DX15:EB17)</f>
        <v>0</v>
      </c>
      <c r="ED15" s="450">
        <f>EC15+DW15</f>
        <v>0</v>
      </c>
    </row>
    <row r="16" spans="1:134" s="226" customFormat="1" ht="12.6" customHeight="1" x14ac:dyDescent="0.2">
      <c r="B16" s="469"/>
      <c r="C16" s="475"/>
      <c r="D16" s="436"/>
      <c r="E16" s="436"/>
      <c r="F16" s="471"/>
      <c r="G16" s="461"/>
      <c r="H16" s="463"/>
      <c r="I16" s="463"/>
      <c r="J16" s="487"/>
      <c r="K16" s="469"/>
      <c r="L16" s="436"/>
      <c r="M16" s="497"/>
      <c r="N16" s="471"/>
      <c r="O16" s="444"/>
      <c r="P16" s="463"/>
      <c r="Q16" s="408"/>
      <c r="R16" s="409"/>
      <c r="S16" s="441"/>
      <c r="T16" s="445"/>
      <c r="U16" s="408"/>
      <c r="V16" s="409"/>
      <c r="W16" s="444"/>
      <c r="X16" s="194" t="s">
        <v>157</v>
      </c>
      <c r="Y16" s="208" t="s">
        <v>152</v>
      </c>
      <c r="Z16" s="205">
        <f>VLOOKUP($X16,vstupy!$B$18:$F$31,MATCH($Y16,vstupy!$B$17:$F$17,0),0)</f>
        <v>0</v>
      </c>
      <c r="AA16" s="133" t="s">
        <v>158</v>
      </c>
      <c r="AB16" s="205">
        <f>VLOOKUP($AA16,[1]vstupy!$B$34:$C$36,2,FALSE)</f>
        <v>0</v>
      </c>
      <c r="AC16" s="205">
        <f t="shared" ref="AC16:AC17" si="115">Z16+AB16</f>
        <v>0</v>
      </c>
      <c r="AD16" s="466"/>
      <c r="AE16" s="418"/>
      <c r="AF16" s="385"/>
      <c r="AG16" s="414"/>
      <c r="AH16" s="414"/>
      <c r="AI16" s="414"/>
      <c r="AJ16" s="414"/>
      <c r="AK16" s="414"/>
      <c r="AL16" s="414"/>
      <c r="AM16" s="430"/>
      <c r="AN16" s="414"/>
      <c r="AO16" s="415"/>
      <c r="AP16" s="385"/>
      <c r="AQ16" s="383"/>
      <c r="AR16" s="383"/>
      <c r="AS16" s="383"/>
      <c r="AT16" s="383"/>
      <c r="AU16" s="383"/>
      <c r="AV16" s="383"/>
      <c r="AW16" s="383"/>
      <c r="AX16" s="383"/>
      <c r="AY16" s="383"/>
      <c r="AZ16" s="383"/>
      <c r="BA16" s="383"/>
      <c r="BB16" s="383"/>
      <c r="BC16" s="383"/>
      <c r="BD16" s="383"/>
      <c r="BE16" s="383"/>
      <c r="BF16" s="383"/>
      <c r="BG16" s="383"/>
      <c r="BH16" s="383"/>
      <c r="BI16" s="494"/>
      <c r="BJ16" s="380"/>
      <c r="BK16" s="385"/>
      <c r="BL16" s="383"/>
      <c r="BM16" s="383"/>
      <c r="BN16" s="383"/>
      <c r="BO16" s="383"/>
      <c r="BP16" s="383"/>
      <c r="BQ16" s="383"/>
      <c r="BR16" s="383"/>
      <c r="BS16" s="383"/>
      <c r="BT16" s="384"/>
      <c r="BU16" s="385"/>
      <c r="BV16" s="383"/>
      <c r="BW16" s="383"/>
      <c r="BX16" s="383"/>
      <c r="BY16" s="383"/>
      <c r="BZ16" s="383"/>
      <c r="CA16" s="383"/>
      <c r="CB16" s="383"/>
      <c r="CC16" s="383"/>
      <c r="CD16" s="384"/>
      <c r="CE16" s="426"/>
      <c r="CF16" s="385"/>
      <c r="CG16" s="383"/>
      <c r="CH16" s="383"/>
      <c r="CI16" s="383"/>
      <c r="CJ16" s="384"/>
      <c r="CK16" s="427"/>
      <c r="CL16" s="505"/>
      <c r="CM16" s="385"/>
      <c r="CN16" s="383"/>
      <c r="CO16" s="383"/>
      <c r="CP16" s="383"/>
      <c r="CQ16" s="383"/>
      <c r="CR16" s="383"/>
      <c r="CS16" s="383"/>
      <c r="CT16" s="383"/>
      <c r="CU16" s="383"/>
      <c r="CV16" s="384"/>
      <c r="CW16" s="380"/>
      <c r="CX16" s="380"/>
      <c r="CY16" s="385"/>
      <c r="CZ16" s="383"/>
      <c r="DA16" s="383"/>
      <c r="DB16" s="383"/>
      <c r="DC16" s="383"/>
      <c r="DD16" s="383"/>
      <c r="DE16" s="383"/>
      <c r="DF16" s="383"/>
      <c r="DG16" s="383"/>
      <c r="DH16" s="384"/>
      <c r="DI16" s="377"/>
      <c r="DJ16" s="377"/>
      <c r="DK16" s="422"/>
      <c r="DL16" s="422"/>
      <c r="DM16" s="422"/>
      <c r="DN16" s="422"/>
      <c r="DO16" s="422"/>
      <c r="DP16" s="422"/>
      <c r="DQ16" s="421"/>
      <c r="DR16" s="385"/>
      <c r="DS16" s="383"/>
      <c r="DT16" s="383"/>
      <c r="DU16" s="383"/>
      <c r="DV16" s="384"/>
      <c r="DW16" s="451"/>
      <c r="DX16" s="385"/>
      <c r="DY16" s="383"/>
      <c r="DZ16" s="383"/>
      <c r="EA16" s="455"/>
      <c r="EB16" s="456"/>
      <c r="EC16" s="451"/>
      <c r="ED16" s="450"/>
    </row>
    <row r="17" spans="2:134" s="226" customFormat="1" ht="12.6" customHeight="1" x14ac:dyDescent="0.2">
      <c r="B17" s="469"/>
      <c r="C17" s="476"/>
      <c r="D17" s="436"/>
      <c r="E17" s="436"/>
      <c r="F17" s="472"/>
      <c r="G17" s="461"/>
      <c r="H17" s="464"/>
      <c r="I17" s="464"/>
      <c r="J17" s="488"/>
      <c r="K17" s="469"/>
      <c r="L17" s="436"/>
      <c r="M17" s="497"/>
      <c r="N17" s="472"/>
      <c r="O17" s="444"/>
      <c r="P17" s="464"/>
      <c r="Q17" s="408"/>
      <c r="R17" s="409"/>
      <c r="S17" s="442"/>
      <c r="T17" s="445"/>
      <c r="U17" s="408"/>
      <c r="V17" s="409"/>
      <c r="W17" s="444"/>
      <c r="X17" s="194" t="s">
        <v>157</v>
      </c>
      <c r="Y17" s="208" t="s">
        <v>152</v>
      </c>
      <c r="Z17" s="205">
        <f>VLOOKUP($X17,vstupy!$B$18:$F$31,MATCH($Y17,vstupy!$B$17:$F$17,0),0)</f>
        <v>0</v>
      </c>
      <c r="AA17" s="133" t="s">
        <v>158</v>
      </c>
      <c r="AB17" s="205">
        <f>VLOOKUP($AA17,[1]vstupy!$B$34:$C$36,2,FALSE)</f>
        <v>0</v>
      </c>
      <c r="AC17" s="205">
        <f t="shared" si="115"/>
        <v>0</v>
      </c>
      <c r="AD17" s="467"/>
      <c r="AE17" s="419"/>
      <c r="AF17" s="385"/>
      <c r="AG17" s="414"/>
      <c r="AH17" s="414"/>
      <c r="AI17" s="414"/>
      <c r="AJ17" s="414"/>
      <c r="AK17" s="414"/>
      <c r="AL17" s="414"/>
      <c r="AM17" s="413"/>
      <c r="AN17" s="414"/>
      <c r="AO17" s="415"/>
      <c r="AP17" s="385"/>
      <c r="AQ17" s="383"/>
      <c r="AR17" s="383"/>
      <c r="AS17" s="383"/>
      <c r="AT17" s="383"/>
      <c r="AU17" s="383"/>
      <c r="AV17" s="383"/>
      <c r="AW17" s="383"/>
      <c r="AX17" s="383"/>
      <c r="AY17" s="383"/>
      <c r="AZ17" s="383"/>
      <c r="BA17" s="383"/>
      <c r="BB17" s="383"/>
      <c r="BC17" s="383"/>
      <c r="BD17" s="383"/>
      <c r="BE17" s="383"/>
      <c r="BF17" s="383"/>
      <c r="BG17" s="383"/>
      <c r="BH17" s="383"/>
      <c r="BI17" s="494"/>
      <c r="BJ17" s="380"/>
      <c r="BK17" s="385"/>
      <c r="BL17" s="383"/>
      <c r="BM17" s="383"/>
      <c r="BN17" s="383"/>
      <c r="BO17" s="383"/>
      <c r="BP17" s="383"/>
      <c r="BQ17" s="383"/>
      <c r="BR17" s="383"/>
      <c r="BS17" s="383"/>
      <c r="BT17" s="384"/>
      <c r="BU17" s="385"/>
      <c r="BV17" s="383"/>
      <c r="BW17" s="383"/>
      <c r="BX17" s="383"/>
      <c r="BY17" s="383"/>
      <c r="BZ17" s="383"/>
      <c r="CA17" s="383"/>
      <c r="CB17" s="383"/>
      <c r="CC17" s="383"/>
      <c r="CD17" s="384"/>
      <c r="CE17" s="426"/>
      <c r="CF17" s="385"/>
      <c r="CG17" s="383"/>
      <c r="CH17" s="383"/>
      <c r="CI17" s="383"/>
      <c r="CJ17" s="384"/>
      <c r="CK17" s="427"/>
      <c r="CL17" s="506"/>
      <c r="CM17" s="385"/>
      <c r="CN17" s="383"/>
      <c r="CO17" s="383"/>
      <c r="CP17" s="383"/>
      <c r="CQ17" s="383"/>
      <c r="CR17" s="383"/>
      <c r="CS17" s="383"/>
      <c r="CT17" s="383"/>
      <c r="CU17" s="383"/>
      <c r="CV17" s="384"/>
      <c r="CW17" s="380"/>
      <c r="CX17" s="380"/>
      <c r="CY17" s="385"/>
      <c r="CZ17" s="383"/>
      <c r="DA17" s="383"/>
      <c r="DB17" s="383"/>
      <c r="DC17" s="383"/>
      <c r="DD17" s="383"/>
      <c r="DE17" s="383"/>
      <c r="DF17" s="383"/>
      <c r="DG17" s="383"/>
      <c r="DH17" s="384"/>
      <c r="DI17" s="377"/>
      <c r="DJ17" s="377"/>
      <c r="DK17" s="422"/>
      <c r="DL17" s="422"/>
      <c r="DM17" s="422"/>
      <c r="DN17" s="422"/>
      <c r="DO17" s="422"/>
      <c r="DP17" s="422"/>
      <c r="DQ17" s="421"/>
      <c r="DR17" s="385"/>
      <c r="DS17" s="383"/>
      <c r="DT17" s="383"/>
      <c r="DU17" s="383"/>
      <c r="DV17" s="384"/>
      <c r="DW17" s="451"/>
      <c r="DX17" s="385"/>
      <c r="DY17" s="383"/>
      <c r="DZ17" s="383"/>
      <c r="EA17" s="455"/>
      <c r="EB17" s="456"/>
      <c r="EC17" s="451"/>
      <c r="ED17" s="450"/>
    </row>
    <row r="18" spans="2:134" s="19" customFormat="1" ht="12.6" customHeight="1" x14ac:dyDescent="0.2">
      <c r="B18" s="469">
        <v>4</v>
      </c>
      <c r="C18" s="474" t="s">
        <v>309</v>
      </c>
      <c r="D18" s="436" t="s">
        <v>306</v>
      </c>
      <c r="E18" s="436" t="s">
        <v>327</v>
      </c>
      <c r="F18" s="470" t="s">
        <v>209</v>
      </c>
      <c r="G18" s="461"/>
      <c r="H18" s="462" t="str">
        <f t="shared" si="58"/>
        <v/>
      </c>
      <c r="I18" s="462" t="str">
        <f t="shared" ref="I18" si="116">IF($F18="3e)  Skoršia transpozícia  - zavedenie transpozície pred termínom ktorý určuje smernica EÚ. ",$H18,"NA")</f>
        <v>NA</v>
      </c>
      <c r="J18" s="486">
        <f t="shared" ref="J18" si="117">IF(I18&gt;12,1,I18/12)</f>
        <v>1</v>
      </c>
      <c r="K18" s="470"/>
      <c r="L18" s="436">
        <v>1</v>
      </c>
      <c r="M18" s="473">
        <f>IF(L18="N",0,L18)</f>
        <v>1</v>
      </c>
      <c r="N18" s="470" t="s">
        <v>211</v>
      </c>
      <c r="O18" s="436"/>
      <c r="P18" s="462">
        <v>2500</v>
      </c>
      <c r="Q18" s="408" t="s">
        <v>185</v>
      </c>
      <c r="R18" s="409">
        <f>VLOOKUP(Q18,[1]vstupy!$B$3:$C$15,2,FALSE)</f>
        <v>0.25</v>
      </c>
      <c r="S18" s="443"/>
      <c r="T18" s="445"/>
      <c r="U18" s="408" t="s">
        <v>36</v>
      </c>
      <c r="V18" s="409">
        <f>VLOOKUP(U18,[1]vstupy!$B$3:$C$15,2,FALSE)</f>
        <v>0</v>
      </c>
      <c r="W18" s="498"/>
      <c r="X18" s="194" t="s">
        <v>143</v>
      </c>
      <c r="Y18" s="208" t="s">
        <v>153</v>
      </c>
      <c r="Z18" s="205">
        <f>VLOOKUP($X18,vstupy!$B$18:$F$31,MATCH($Y18,vstupy!$B$17:$F$17,0),0)</f>
        <v>60</v>
      </c>
      <c r="AA18" s="133" t="s">
        <v>160</v>
      </c>
      <c r="AB18" s="205">
        <f>VLOOKUP($AA18,[1]vstupy!$B$34:$C$36,2,FALSE)</f>
        <v>0</v>
      </c>
      <c r="AC18" s="205">
        <f t="shared" si="7"/>
        <v>60</v>
      </c>
      <c r="AD18" s="465" t="s">
        <v>185</v>
      </c>
      <c r="AE18" s="417">
        <f>VLOOKUP(AD18,vstupy!$B$3:$C$15,2,FALSE)</f>
        <v>0.25</v>
      </c>
      <c r="AF18" s="477">
        <f>IFERROR(IF(M18=0,"N",O18/L18*J18),0)</f>
        <v>0</v>
      </c>
      <c r="AG18" s="413">
        <f>O18*J18</f>
        <v>0</v>
      </c>
      <c r="AH18" s="420">
        <f t="shared" ref="AH18" si="118">P18*R18*J18</f>
        <v>625</v>
      </c>
      <c r="AI18" s="413">
        <f t="shared" ref="AI18" si="119">IFERROR(AH18*M18,0)</f>
        <v>625</v>
      </c>
      <c r="AJ18" s="420">
        <f>IFERROR(IF(M18=0,"N",S18/L18*J18),0)</f>
        <v>0</v>
      </c>
      <c r="AK18" s="413">
        <f t="shared" ref="AK18" si="120">S18*J18</f>
        <v>0</v>
      </c>
      <c r="AL18" s="413">
        <f>T18*V18*J18</f>
        <v>0</v>
      </c>
      <c r="AM18" s="429">
        <f t="shared" ref="AM18" si="121">IFERROR(AL18*M18,0)</f>
        <v>0</v>
      </c>
      <c r="AN18" s="413">
        <f t="shared" ref="AN18" si="122">IF(W18&gt;0,IF(AE18&gt;0,($G$5/160)*(W18/60)*AE18*J18,0),IF(AE18&gt;0,($G$5/160)*((AC18+AC19+AC20)/60)*AE18*J18,0))</f>
        <v>2.7546875000000002</v>
      </c>
      <c r="AO18" s="428">
        <f>IFERROR(AN18*M18,0)</f>
        <v>2.7546875000000002</v>
      </c>
      <c r="AP18" s="385">
        <f t="shared" ref="AP18" si="123">IF($N18="In (zvyšuje náklady)",AF18,0)</f>
        <v>0</v>
      </c>
      <c r="AQ18" s="383">
        <f t="shared" ref="AQ18" si="124">IF($N18="In (zvyšuje náklady)",AG18,0)</f>
        <v>0</v>
      </c>
      <c r="AR18" s="383">
        <f t="shared" ref="AR18" si="125">IF($N18="In (zvyšuje náklady)",AH18,0)</f>
        <v>625</v>
      </c>
      <c r="AS18" s="383">
        <f t="shared" ref="AS18" si="126">IF($N18="In (zvyšuje náklady)",AI18,0)</f>
        <v>625</v>
      </c>
      <c r="AT18" s="383">
        <f t="shared" ref="AT18" si="127">IF($N18="In (zvyšuje náklady)",AJ18,0)</f>
        <v>0</v>
      </c>
      <c r="AU18" s="383">
        <f t="shared" ref="AU18" si="128">IF($N18="In (zvyšuje náklady)",AK18,0)</f>
        <v>0</v>
      </c>
      <c r="AV18" s="383">
        <f t="shared" ref="AV18" si="129">IF($N18="In (zvyšuje náklady)",AL18,0)</f>
        <v>0</v>
      </c>
      <c r="AW18" s="383">
        <f t="shared" ref="AW18" si="130">IF($N18="In (zvyšuje náklady)",AM18,0)</f>
        <v>0</v>
      </c>
      <c r="AX18" s="383">
        <f t="shared" ref="AX18" si="131">IF($N18="In (zvyšuje náklady)",AN18,0)</f>
        <v>2.7546875000000002</v>
      </c>
      <c r="AY18" s="383">
        <f t="shared" ref="AY18" si="132">IF($N18="In (zvyšuje náklady)",AO18,0)</f>
        <v>2.7546875000000002</v>
      </c>
      <c r="AZ18" s="383" t="str">
        <f t="shared" ref="AZ18" si="133">IF($N18="Out (znižuje náklady)",AF18,"0")</f>
        <v>0</v>
      </c>
      <c r="BA18" s="383" t="str">
        <f t="shared" ref="BA18" si="134">IF($N18="Out (znižuje náklady)",AG18,"0")</f>
        <v>0</v>
      </c>
      <c r="BB18" s="383" t="str">
        <f t="shared" ref="BB18" si="135">IF($N18="Out (znižuje náklady)",AH18,"0")</f>
        <v>0</v>
      </c>
      <c r="BC18" s="383" t="str">
        <f t="shared" ref="BC18" si="136">IF($N18="Out (znižuje náklady)",AI18,"0")</f>
        <v>0</v>
      </c>
      <c r="BD18" s="383" t="str">
        <f t="shared" ref="BD18" si="137">IF($N18="Out (znižuje náklady)",AJ18,"0")</f>
        <v>0</v>
      </c>
      <c r="BE18" s="383" t="str">
        <f t="shared" ref="BE18" si="138">IF($N18="Out (znižuje náklady)",AK18,"0")</f>
        <v>0</v>
      </c>
      <c r="BF18" s="383" t="str">
        <f t="shared" ref="BF18" si="139">IF($N18="Out (znižuje náklady)",AL18,"0")</f>
        <v>0</v>
      </c>
      <c r="BG18" s="383" t="str">
        <f t="shared" ref="BG18" si="140">IF($N18="Out (znižuje náklady)",AM18,"0")</f>
        <v>0</v>
      </c>
      <c r="BH18" s="383" t="str">
        <f t="shared" ref="BH18" si="141">IF($N18="Out (znižuje náklady)",AN18,"0")</f>
        <v>0</v>
      </c>
      <c r="BI18" s="494" t="str">
        <f t="shared" ref="BI18" si="142">IF($N18="Out (znižuje náklady)",AO18,"0")</f>
        <v>0</v>
      </c>
      <c r="BJ18" s="380">
        <f>IF(F18=vstupy!$B$47,0,1)</f>
        <v>1</v>
      </c>
      <c r="BK18" s="385">
        <f t="shared" ref="BK18" si="143">$BJ18*AP18</f>
        <v>0</v>
      </c>
      <c r="BL18" s="383">
        <f t="shared" ref="BL18" si="144">$BJ18*AQ18</f>
        <v>0</v>
      </c>
      <c r="BM18" s="383">
        <f t="shared" ref="BM18" si="145">$BJ18*AR18</f>
        <v>625</v>
      </c>
      <c r="BN18" s="383">
        <f t="shared" ref="BN18" si="146">$BJ18*AS18</f>
        <v>625</v>
      </c>
      <c r="BO18" s="383">
        <f t="shared" ref="BO18" si="147">$BJ18*AT18</f>
        <v>0</v>
      </c>
      <c r="BP18" s="383">
        <f t="shared" ref="BP18" si="148">$BJ18*AU18</f>
        <v>0</v>
      </c>
      <c r="BQ18" s="383">
        <f t="shared" ref="BQ18" si="149">$BJ18*AV18</f>
        <v>0</v>
      </c>
      <c r="BR18" s="383">
        <f t="shared" ref="BR18" si="150">$BJ18*AW18</f>
        <v>0</v>
      </c>
      <c r="BS18" s="383">
        <f t="shared" ref="BS18" si="151">$BJ18*AX18</f>
        <v>2.7546875000000002</v>
      </c>
      <c r="BT18" s="384">
        <f t="shared" ref="BT18" si="152">$BJ18*AY18</f>
        <v>2.7546875000000002</v>
      </c>
      <c r="BU18" s="385">
        <f t="shared" ref="BU18" si="153">$BJ18*AZ18</f>
        <v>0</v>
      </c>
      <c r="BV18" s="383">
        <f t="shared" ref="BV18" si="154">$BJ18*BA18</f>
        <v>0</v>
      </c>
      <c r="BW18" s="383">
        <f t="shared" ref="BW18" si="155">$BJ18*BB18</f>
        <v>0</v>
      </c>
      <c r="BX18" s="383">
        <f t="shared" ref="BX18" si="156">$BJ18*BC18</f>
        <v>0</v>
      </c>
      <c r="BY18" s="383">
        <f t="shared" ref="BY18" si="157">$BJ18*BD18</f>
        <v>0</v>
      </c>
      <c r="BZ18" s="383">
        <f t="shared" ref="BZ18" si="158">$BJ18*BE18</f>
        <v>0</v>
      </c>
      <c r="CA18" s="383">
        <f t="shared" ref="CA18" si="159">$BJ18*BF18</f>
        <v>0</v>
      </c>
      <c r="CB18" s="383">
        <f t="shared" ref="CB18" si="160">$BJ18*BG18</f>
        <v>0</v>
      </c>
      <c r="CC18" s="383">
        <f t="shared" ref="CC18" si="161">$BJ18*BH18</f>
        <v>0</v>
      </c>
      <c r="CD18" s="384">
        <f t="shared" ref="CD18" si="162">$BJ18*BI18</f>
        <v>0</v>
      </c>
      <c r="CE18" s="426">
        <f>IF(N18="Nemení sa",1,0)</f>
        <v>0</v>
      </c>
      <c r="CF18" s="385">
        <f>AG18*$CE18</f>
        <v>0</v>
      </c>
      <c r="CG18" s="383">
        <f>AI18*$CE18</f>
        <v>0</v>
      </c>
      <c r="CH18" s="383">
        <f>AK18*$CE18</f>
        <v>0</v>
      </c>
      <c r="CI18" s="383">
        <f>AM18*$CE18</f>
        <v>0</v>
      </c>
      <c r="CJ18" s="384">
        <f>AO18*$CE18</f>
        <v>0</v>
      </c>
      <c r="CK18" s="427">
        <f t="shared" ref="CK18" si="163">SUM(CF18:CJ20)</f>
        <v>0</v>
      </c>
      <c r="CL18" s="423" t="str">
        <f>IF(F18=vstupy!B$42,"1",0)</f>
        <v>1</v>
      </c>
      <c r="CM18" s="385">
        <f t="shared" ref="CM18:CV18" si="164">IF($CL18="1",AP18,0)</f>
        <v>0</v>
      </c>
      <c r="CN18" s="383">
        <f t="shared" si="164"/>
        <v>0</v>
      </c>
      <c r="CO18" s="383">
        <f t="shared" si="164"/>
        <v>625</v>
      </c>
      <c r="CP18" s="383">
        <f t="shared" si="164"/>
        <v>625</v>
      </c>
      <c r="CQ18" s="383">
        <f t="shared" si="164"/>
        <v>0</v>
      </c>
      <c r="CR18" s="383">
        <f t="shared" si="164"/>
        <v>0</v>
      </c>
      <c r="CS18" s="383">
        <f t="shared" si="164"/>
        <v>0</v>
      </c>
      <c r="CT18" s="383">
        <f t="shared" si="164"/>
        <v>0</v>
      </c>
      <c r="CU18" s="383">
        <f t="shared" si="164"/>
        <v>2.7546875000000002</v>
      </c>
      <c r="CV18" s="384">
        <f t="shared" si="164"/>
        <v>2.7546875000000002</v>
      </c>
      <c r="CW18" s="380">
        <f>CP18+CT18+CV18</f>
        <v>627.75468750000005</v>
      </c>
      <c r="CX18" s="380">
        <f t="shared" ref="CX18" si="165">CN18+CR18</f>
        <v>0</v>
      </c>
      <c r="CY18" s="385" t="str">
        <f t="shared" ref="CY18:DH18" si="166">IF($CL18="1",AZ18,0)</f>
        <v>0</v>
      </c>
      <c r="CZ18" s="383" t="str">
        <f t="shared" si="166"/>
        <v>0</v>
      </c>
      <c r="DA18" s="383" t="str">
        <f t="shared" si="166"/>
        <v>0</v>
      </c>
      <c r="DB18" s="383" t="str">
        <f t="shared" si="166"/>
        <v>0</v>
      </c>
      <c r="DC18" s="383" t="str">
        <f t="shared" si="166"/>
        <v>0</v>
      </c>
      <c r="DD18" s="383" t="str">
        <f t="shared" si="166"/>
        <v>0</v>
      </c>
      <c r="DE18" s="383" t="str">
        <f t="shared" si="166"/>
        <v>0</v>
      </c>
      <c r="DF18" s="383" t="str">
        <f t="shared" si="166"/>
        <v>0</v>
      </c>
      <c r="DG18" s="383" t="str">
        <f t="shared" si="166"/>
        <v>0</v>
      </c>
      <c r="DH18" s="384" t="str">
        <f t="shared" si="166"/>
        <v>0</v>
      </c>
      <c r="DI18" s="377">
        <f>DB18+DF18+DH18</f>
        <v>0</v>
      </c>
      <c r="DJ18" s="377">
        <f t="shared" ref="DJ18" si="167">CZ18+DD18</f>
        <v>0</v>
      </c>
      <c r="DK18" s="422">
        <f>IF(CE18=0,1,0)</f>
        <v>1</v>
      </c>
      <c r="DL18" s="422">
        <f>IFERROR(IF($AF18="N",AH18+AJ18+AL18+AN18,AF18+AH18+AJ18+AL18+AN18),0)*$DK18</f>
        <v>627.75468750000005</v>
      </c>
      <c r="DM18" s="422">
        <f>(AG18+AI18+AK18+AM18+AO18)*$DK18</f>
        <v>627.75468750000005</v>
      </c>
      <c r="DN18" s="422">
        <f>AS18+AW18+AY18-CW18</f>
        <v>0</v>
      </c>
      <c r="DO18" s="422">
        <f>BC18+BG18+BI18-DI18</f>
        <v>0</v>
      </c>
      <c r="DP18" s="422">
        <f>DN18+DO18</f>
        <v>0</v>
      </c>
      <c r="DQ18" s="421" t="str">
        <f>IF(OR(F18=vstupy!B$40,F18=vstupy!B$41,F18=vstupy!B$42,),"0","1")</f>
        <v>0</v>
      </c>
      <c r="DR18" s="385">
        <f>IF($DQ18="1",AQ18,"0")+CF18</f>
        <v>0</v>
      </c>
      <c r="DS18" s="383">
        <f>IF($DQ18="1",AS18,"0")+CG18</f>
        <v>0</v>
      </c>
      <c r="DT18" s="383">
        <f>IF($DQ18="1",AU18,"0")+CH18</f>
        <v>0</v>
      </c>
      <c r="DU18" s="383">
        <f>IF($DQ18="1",AW18,"0")+CI18</f>
        <v>0</v>
      </c>
      <c r="DV18" s="384">
        <f>IF($DQ18="1",AY18,"0")+CJ18</f>
        <v>0</v>
      </c>
      <c r="DW18" s="451">
        <f t="shared" ref="DW18" si="168">SUM(DR18:DV20)</f>
        <v>0</v>
      </c>
      <c r="DX18" s="385" t="str">
        <f t="shared" ref="DX18" si="169">IF($DQ18="1",BA18,"0")</f>
        <v>0</v>
      </c>
      <c r="DY18" s="383" t="str">
        <f t="shared" ref="DY18" si="170">IF($DQ18="1",BC18,"0")</f>
        <v>0</v>
      </c>
      <c r="DZ18" s="383" t="str">
        <f t="shared" ref="DZ18" si="171">IF($DQ18="1",BE18,"0")</f>
        <v>0</v>
      </c>
      <c r="EA18" s="383" t="str">
        <f>IF($DQ18="1",BG18,"0")</f>
        <v>0</v>
      </c>
      <c r="EB18" s="384" t="str">
        <f>IF($DQ18="1",BI18,"0")</f>
        <v>0</v>
      </c>
      <c r="EC18" s="451">
        <f t="shared" ref="EC18" si="172">SUM(DX18:EB20)</f>
        <v>0</v>
      </c>
      <c r="ED18" s="450">
        <f>EC18+DW18</f>
        <v>0</v>
      </c>
    </row>
    <row r="19" spans="2:134" s="19" customFormat="1" ht="12.6" customHeight="1" x14ac:dyDescent="0.2">
      <c r="B19" s="469"/>
      <c r="C19" s="475"/>
      <c r="D19" s="436"/>
      <c r="E19" s="436"/>
      <c r="F19" s="471"/>
      <c r="G19" s="461"/>
      <c r="H19" s="463"/>
      <c r="I19" s="463"/>
      <c r="J19" s="487"/>
      <c r="K19" s="471"/>
      <c r="L19" s="436"/>
      <c r="M19" s="473"/>
      <c r="N19" s="471"/>
      <c r="O19" s="436"/>
      <c r="P19" s="463"/>
      <c r="Q19" s="408"/>
      <c r="R19" s="409"/>
      <c r="S19" s="443"/>
      <c r="T19" s="445"/>
      <c r="U19" s="408"/>
      <c r="V19" s="409"/>
      <c r="W19" s="498"/>
      <c r="X19" s="194" t="s">
        <v>157</v>
      </c>
      <c r="Y19" s="208" t="s">
        <v>152</v>
      </c>
      <c r="Z19" s="205">
        <f>VLOOKUP($X19,vstupy!$B$18:$F$31,MATCH($Y19,vstupy!$B$17:$F$17,0),0)</f>
        <v>0</v>
      </c>
      <c r="AA19" s="133" t="s">
        <v>158</v>
      </c>
      <c r="AB19" s="205">
        <f>VLOOKUP($AA19,[1]vstupy!$B$34:$C$36,2,FALSE)</f>
        <v>0</v>
      </c>
      <c r="AC19" s="205">
        <f t="shared" si="7"/>
        <v>0</v>
      </c>
      <c r="AD19" s="466"/>
      <c r="AE19" s="418"/>
      <c r="AF19" s="477"/>
      <c r="AG19" s="414"/>
      <c r="AH19" s="414"/>
      <c r="AI19" s="414"/>
      <c r="AJ19" s="414"/>
      <c r="AK19" s="414"/>
      <c r="AL19" s="414"/>
      <c r="AM19" s="430"/>
      <c r="AN19" s="414"/>
      <c r="AO19" s="415"/>
      <c r="AP19" s="385"/>
      <c r="AQ19" s="383"/>
      <c r="AR19" s="383"/>
      <c r="AS19" s="383"/>
      <c r="AT19" s="383"/>
      <c r="AU19" s="383"/>
      <c r="AV19" s="383"/>
      <c r="AW19" s="383"/>
      <c r="AX19" s="383"/>
      <c r="AY19" s="383"/>
      <c r="AZ19" s="383"/>
      <c r="BA19" s="383"/>
      <c r="BB19" s="383"/>
      <c r="BC19" s="383"/>
      <c r="BD19" s="383"/>
      <c r="BE19" s="383"/>
      <c r="BF19" s="383"/>
      <c r="BG19" s="383"/>
      <c r="BH19" s="383"/>
      <c r="BI19" s="494"/>
      <c r="BJ19" s="380"/>
      <c r="BK19" s="385"/>
      <c r="BL19" s="383"/>
      <c r="BM19" s="383"/>
      <c r="BN19" s="383"/>
      <c r="BO19" s="383"/>
      <c r="BP19" s="383"/>
      <c r="BQ19" s="383"/>
      <c r="BR19" s="383"/>
      <c r="BS19" s="383"/>
      <c r="BT19" s="384"/>
      <c r="BU19" s="385"/>
      <c r="BV19" s="383"/>
      <c r="BW19" s="383"/>
      <c r="BX19" s="383"/>
      <c r="BY19" s="383"/>
      <c r="BZ19" s="383"/>
      <c r="CA19" s="383"/>
      <c r="CB19" s="383"/>
      <c r="CC19" s="383"/>
      <c r="CD19" s="384"/>
      <c r="CE19" s="426"/>
      <c r="CF19" s="385"/>
      <c r="CG19" s="383"/>
      <c r="CH19" s="383"/>
      <c r="CI19" s="383"/>
      <c r="CJ19" s="384"/>
      <c r="CK19" s="427"/>
      <c r="CL19" s="424"/>
      <c r="CM19" s="385"/>
      <c r="CN19" s="383"/>
      <c r="CO19" s="383"/>
      <c r="CP19" s="383"/>
      <c r="CQ19" s="383"/>
      <c r="CR19" s="383"/>
      <c r="CS19" s="383"/>
      <c r="CT19" s="383"/>
      <c r="CU19" s="383"/>
      <c r="CV19" s="384"/>
      <c r="CW19" s="380"/>
      <c r="CX19" s="380"/>
      <c r="CY19" s="385"/>
      <c r="CZ19" s="383"/>
      <c r="DA19" s="383"/>
      <c r="DB19" s="383"/>
      <c r="DC19" s="383"/>
      <c r="DD19" s="383"/>
      <c r="DE19" s="383"/>
      <c r="DF19" s="383"/>
      <c r="DG19" s="383"/>
      <c r="DH19" s="384"/>
      <c r="DI19" s="377"/>
      <c r="DJ19" s="377"/>
      <c r="DK19" s="422"/>
      <c r="DL19" s="422"/>
      <c r="DM19" s="422"/>
      <c r="DN19" s="422"/>
      <c r="DO19" s="422"/>
      <c r="DP19" s="422"/>
      <c r="DQ19" s="421"/>
      <c r="DR19" s="385"/>
      <c r="DS19" s="383"/>
      <c r="DT19" s="383"/>
      <c r="DU19" s="383"/>
      <c r="DV19" s="384"/>
      <c r="DW19" s="451"/>
      <c r="DX19" s="385"/>
      <c r="DY19" s="383"/>
      <c r="DZ19" s="383"/>
      <c r="EA19" s="383"/>
      <c r="EB19" s="384"/>
      <c r="EC19" s="451"/>
      <c r="ED19" s="450"/>
    </row>
    <row r="20" spans="2:134" s="19" customFormat="1" ht="12.6" customHeight="1" x14ac:dyDescent="0.2">
      <c r="B20" s="469"/>
      <c r="C20" s="476"/>
      <c r="D20" s="436"/>
      <c r="E20" s="436"/>
      <c r="F20" s="472"/>
      <c r="G20" s="461"/>
      <c r="H20" s="464"/>
      <c r="I20" s="464"/>
      <c r="J20" s="488"/>
      <c r="K20" s="472"/>
      <c r="L20" s="436"/>
      <c r="M20" s="473"/>
      <c r="N20" s="472"/>
      <c r="O20" s="436"/>
      <c r="P20" s="464"/>
      <c r="Q20" s="408"/>
      <c r="R20" s="409"/>
      <c r="S20" s="443"/>
      <c r="T20" s="445"/>
      <c r="U20" s="408"/>
      <c r="V20" s="409"/>
      <c r="W20" s="498"/>
      <c r="X20" s="194" t="s">
        <v>157</v>
      </c>
      <c r="Y20" s="208" t="s">
        <v>152</v>
      </c>
      <c r="Z20" s="205">
        <f>VLOOKUP($X20,vstupy!$B$18:$F$31,MATCH($Y20,vstupy!$B$17:$F$17,0),0)</f>
        <v>0</v>
      </c>
      <c r="AA20" s="133" t="s">
        <v>158</v>
      </c>
      <c r="AB20" s="205">
        <f>VLOOKUP($AA20,[1]vstupy!$B$34:$C$36,2,FALSE)</f>
        <v>0</v>
      </c>
      <c r="AC20" s="205">
        <f t="shared" si="7"/>
        <v>0</v>
      </c>
      <c r="AD20" s="467"/>
      <c r="AE20" s="419"/>
      <c r="AF20" s="477"/>
      <c r="AG20" s="414"/>
      <c r="AH20" s="414"/>
      <c r="AI20" s="414"/>
      <c r="AJ20" s="414"/>
      <c r="AK20" s="414"/>
      <c r="AL20" s="414"/>
      <c r="AM20" s="413"/>
      <c r="AN20" s="414"/>
      <c r="AO20" s="415"/>
      <c r="AP20" s="385"/>
      <c r="AQ20" s="383"/>
      <c r="AR20" s="383"/>
      <c r="AS20" s="383"/>
      <c r="AT20" s="383"/>
      <c r="AU20" s="383"/>
      <c r="AV20" s="383"/>
      <c r="AW20" s="383"/>
      <c r="AX20" s="383"/>
      <c r="AY20" s="383"/>
      <c r="AZ20" s="383"/>
      <c r="BA20" s="383"/>
      <c r="BB20" s="383"/>
      <c r="BC20" s="383"/>
      <c r="BD20" s="383"/>
      <c r="BE20" s="383"/>
      <c r="BF20" s="383"/>
      <c r="BG20" s="383"/>
      <c r="BH20" s="383"/>
      <c r="BI20" s="494"/>
      <c r="BJ20" s="380"/>
      <c r="BK20" s="385"/>
      <c r="BL20" s="383"/>
      <c r="BM20" s="383"/>
      <c r="BN20" s="383"/>
      <c r="BO20" s="383"/>
      <c r="BP20" s="383"/>
      <c r="BQ20" s="383"/>
      <c r="BR20" s="383"/>
      <c r="BS20" s="383"/>
      <c r="BT20" s="384"/>
      <c r="BU20" s="385"/>
      <c r="BV20" s="383"/>
      <c r="BW20" s="383"/>
      <c r="BX20" s="383"/>
      <c r="BY20" s="383"/>
      <c r="BZ20" s="383"/>
      <c r="CA20" s="383"/>
      <c r="CB20" s="383"/>
      <c r="CC20" s="383"/>
      <c r="CD20" s="384"/>
      <c r="CE20" s="426"/>
      <c r="CF20" s="385"/>
      <c r="CG20" s="383"/>
      <c r="CH20" s="383"/>
      <c r="CI20" s="383"/>
      <c r="CJ20" s="384"/>
      <c r="CK20" s="427"/>
      <c r="CL20" s="425"/>
      <c r="CM20" s="385"/>
      <c r="CN20" s="383"/>
      <c r="CO20" s="383"/>
      <c r="CP20" s="383"/>
      <c r="CQ20" s="383"/>
      <c r="CR20" s="383"/>
      <c r="CS20" s="383"/>
      <c r="CT20" s="383"/>
      <c r="CU20" s="383"/>
      <c r="CV20" s="384"/>
      <c r="CW20" s="380"/>
      <c r="CX20" s="380"/>
      <c r="CY20" s="385"/>
      <c r="CZ20" s="383"/>
      <c r="DA20" s="383"/>
      <c r="DB20" s="383"/>
      <c r="DC20" s="383"/>
      <c r="DD20" s="383"/>
      <c r="DE20" s="383"/>
      <c r="DF20" s="383"/>
      <c r="DG20" s="383"/>
      <c r="DH20" s="384"/>
      <c r="DI20" s="377"/>
      <c r="DJ20" s="377"/>
      <c r="DK20" s="422"/>
      <c r="DL20" s="422"/>
      <c r="DM20" s="422"/>
      <c r="DN20" s="422"/>
      <c r="DO20" s="422"/>
      <c r="DP20" s="422"/>
      <c r="DQ20" s="421"/>
      <c r="DR20" s="385"/>
      <c r="DS20" s="383"/>
      <c r="DT20" s="383"/>
      <c r="DU20" s="383"/>
      <c r="DV20" s="384"/>
      <c r="DW20" s="451"/>
      <c r="DX20" s="385"/>
      <c r="DY20" s="383"/>
      <c r="DZ20" s="383"/>
      <c r="EA20" s="383"/>
      <c r="EB20" s="384"/>
      <c r="EC20" s="451"/>
      <c r="ED20" s="450"/>
    </row>
    <row r="21" spans="2:134" ht="12.6" customHeight="1" x14ac:dyDescent="0.2">
      <c r="B21" s="469">
        <v>5</v>
      </c>
      <c r="C21" s="474" t="s">
        <v>310</v>
      </c>
      <c r="D21" s="436" t="s">
        <v>305</v>
      </c>
      <c r="E21" s="436" t="s">
        <v>326</v>
      </c>
      <c r="F21" s="470" t="s">
        <v>209</v>
      </c>
      <c r="G21" s="461"/>
      <c r="H21" s="462" t="str">
        <f t="shared" si="58"/>
        <v/>
      </c>
      <c r="I21" s="462" t="str">
        <f t="shared" ref="I21" si="173">IF($F21="3e)  Skoršia transpozícia  - zavedenie transpozície pred termínom ktorý určuje smernica EÚ. ",$H21,"NA")</f>
        <v>NA</v>
      </c>
      <c r="J21" s="486">
        <f t="shared" ref="J21" si="174">IF(I21&gt;12,1,I21/12)</f>
        <v>1</v>
      </c>
      <c r="K21" s="470"/>
      <c r="L21" s="436">
        <v>1</v>
      </c>
      <c r="M21" s="473">
        <f>IF(L21="N",0,L21)</f>
        <v>1</v>
      </c>
      <c r="N21" s="470" t="s">
        <v>211</v>
      </c>
      <c r="O21" s="479"/>
      <c r="P21" s="462">
        <v>35</v>
      </c>
      <c r="Q21" s="408" t="s">
        <v>185</v>
      </c>
      <c r="R21" s="409">
        <f>VLOOKUP(Q21,[1]vstupy!$B$3:$C$15,2,FALSE)</f>
        <v>0.25</v>
      </c>
      <c r="S21" s="443"/>
      <c r="T21" s="445"/>
      <c r="U21" s="408" t="s">
        <v>36</v>
      </c>
      <c r="V21" s="409">
        <f>VLOOKUP(U21,[1]vstupy!$B$3:$C$15,2,FALSE)</f>
        <v>0</v>
      </c>
      <c r="W21" s="444"/>
      <c r="X21" s="194" t="s">
        <v>141</v>
      </c>
      <c r="Y21" s="208" t="s">
        <v>153</v>
      </c>
      <c r="Z21" s="205">
        <f>VLOOKUP($X21,vstupy!$B$18:$F$31,MATCH($Y21,vstupy!$B$17:$F$17,0),0)</f>
        <v>30</v>
      </c>
      <c r="AA21" s="133" t="s">
        <v>160</v>
      </c>
      <c r="AB21" s="205">
        <f>VLOOKUP($AA21,[1]vstupy!$B$34:$C$36,2,FALSE)</f>
        <v>0</v>
      </c>
      <c r="AC21" s="205">
        <f t="shared" si="7"/>
        <v>30</v>
      </c>
      <c r="AD21" s="465" t="s">
        <v>185</v>
      </c>
      <c r="AE21" s="417">
        <f>VLOOKUP(AD21,vstupy!$B$3:$C$15,2,FALSE)</f>
        <v>0.25</v>
      </c>
      <c r="AF21" s="458">
        <f>IFERROR(IF(M21=0,"N",O21/L21*J21),0)</f>
        <v>0</v>
      </c>
      <c r="AG21" s="413">
        <f>O21*J21</f>
        <v>0</v>
      </c>
      <c r="AH21" s="420">
        <f t="shared" ref="AH21" si="175">P21*R21*J21</f>
        <v>8.75</v>
      </c>
      <c r="AI21" s="413">
        <f t="shared" ref="AI21" si="176">IFERROR(AH21*M21,0)</f>
        <v>8.75</v>
      </c>
      <c r="AJ21" s="420">
        <f t="shared" ref="AJ21:AJ81" si="177">IFERROR(IF(M21=0,"N",S21/L21*J21),0)</f>
        <v>0</v>
      </c>
      <c r="AK21" s="413">
        <f>S21*J21</f>
        <v>0</v>
      </c>
      <c r="AL21" s="413">
        <f>T21*V21*J21</f>
        <v>0</v>
      </c>
      <c r="AM21" s="429">
        <f t="shared" ref="AM21" si="178">IFERROR(AL21*M21,0)</f>
        <v>0</v>
      </c>
      <c r="AN21" s="413">
        <f t="shared" ref="AN21" si="179">IF(W21&gt;0,IF(AE21&gt;0,($G$5/160)*(W21/60)*AE21*J21,0),IF(AE21&gt;0,($G$5/160)*((AC21+AC22+AC23)/60)*AE21*J21,0))</f>
        <v>1.3773437500000001</v>
      </c>
      <c r="AO21" s="428">
        <f>IFERROR(AN21*M21,0)</f>
        <v>1.3773437500000001</v>
      </c>
      <c r="AP21" s="385">
        <f t="shared" ref="AP21" si="180">IF($N21="In (zvyšuje náklady)",AF21,0)</f>
        <v>0</v>
      </c>
      <c r="AQ21" s="383">
        <f t="shared" ref="AQ21" si="181">IF($N21="In (zvyšuje náklady)",AG21,0)</f>
        <v>0</v>
      </c>
      <c r="AR21" s="383">
        <f t="shared" ref="AR21" si="182">IF($N21="In (zvyšuje náklady)",AH21,0)</f>
        <v>8.75</v>
      </c>
      <c r="AS21" s="383">
        <f t="shared" ref="AS21" si="183">IF($N21="In (zvyšuje náklady)",AI21,0)</f>
        <v>8.75</v>
      </c>
      <c r="AT21" s="383">
        <f t="shared" ref="AT21" si="184">IF($N21="In (zvyšuje náklady)",AJ21,0)</f>
        <v>0</v>
      </c>
      <c r="AU21" s="383">
        <f t="shared" ref="AU21" si="185">IF($N21="In (zvyšuje náklady)",AK21,0)</f>
        <v>0</v>
      </c>
      <c r="AV21" s="383">
        <f t="shared" ref="AV21" si="186">IF($N21="In (zvyšuje náklady)",AL21,0)</f>
        <v>0</v>
      </c>
      <c r="AW21" s="383">
        <f t="shared" ref="AW21" si="187">IF($N21="In (zvyšuje náklady)",AM21,0)</f>
        <v>0</v>
      </c>
      <c r="AX21" s="383">
        <f t="shared" ref="AX21" si="188">IF($N21="In (zvyšuje náklady)",AN21,0)</f>
        <v>1.3773437500000001</v>
      </c>
      <c r="AY21" s="383">
        <f t="shared" ref="AY21" si="189">IF($N21="In (zvyšuje náklady)",AO21,0)</f>
        <v>1.3773437500000001</v>
      </c>
      <c r="AZ21" s="383" t="str">
        <f t="shared" ref="AZ21" si="190">IF($N21="Out (znižuje náklady)",AF21,"0")</f>
        <v>0</v>
      </c>
      <c r="BA21" s="383" t="str">
        <f t="shared" ref="BA21" si="191">IF($N21="Out (znižuje náklady)",AG21,"0")</f>
        <v>0</v>
      </c>
      <c r="BB21" s="383" t="str">
        <f t="shared" ref="BB21" si="192">IF($N21="Out (znižuje náklady)",AH21,"0")</f>
        <v>0</v>
      </c>
      <c r="BC21" s="383" t="str">
        <f t="shared" ref="BC21" si="193">IF($N21="Out (znižuje náklady)",AI21,"0")</f>
        <v>0</v>
      </c>
      <c r="BD21" s="383" t="str">
        <f t="shared" ref="BD21" si="194">IF($N21="Out (znižuje náklady)",AJ21,"0")</f>
        <v>0</v>
      </c>
      <c r="BE21" s="383" t="str">
        <f t="shared" ref="BE21" si="195">IF($N21="Out (znižuje náklady)",AK21,"0")</f>
        <v>0</v>
      </c>
      <c r="BF21" s="383" t="str">
        <f t="shared" ref="BF21" si="196">IF($N21="Out (znižuje náklady)",AL21,"0")</f>
        <v>0</v>
      </c>
      <c r="BG21" s="383" t="str">
        <f t="shared" ref="BG21" si="197">IF($N21="Out (znižuje náklady)",AM21,"0")</f>
        <v>0</v>
      </c>
      <c r="BH21" s="383" t="str">
        <f t="shared" ref="BH21" si="198">IF($N21="Out (znižuje náklady)",AN21,"0")</f>
        <v>0</v>
      </c>
      <c r="BI21" s="494" t="str">
        <f t="shared" ref="BI21" si="199">IF($N21="Out (znižuje náklady)",AO21,"0")</f>
        <v>0</v>
      </c>
      <c r="BJ21" s="380">
        <f>IF(F21=vstupy!$B$47,0,1)</f>
        <v>1</v>
      </c>
      <c r="BK21" s="385">
        <f t="shared" ref="BK21" si="200">$BJ21*AP21</f>
        <v>0</v>
      </c>
      <c r="BL21" s="383">
        <f t="shared" ref="BL21" si="201">$BJ21*AQ21</f>
        <v>0</v>
      </c>
      <c r="BM21" s="383">
        <f t="shared" ref="BM21" si="202">$BJ21*AR21</f>
        <v>8.75</v>
      </c>
      <c r="BN21" s="383">
        <f t="shared" ref="BN21" si="203">$BJ21*AS21</f>
        <v>8.75</v>
      </c>
      <c r="BO21" s="383">
        <f t="shared" ref="BO21" si="204">$BJ21*AT21</f>
        <v>0</v>
      </c>
      <c r="BP21" s="383">
        <f t="shared" ref="BP21" si="205">$BJ21*AU21</f>
        <v>0</v>
      </c>
      <c r="BQ21" s="383">
        <f t="shared" ref="BQ21" si="206">$BJ21*AV21</f>
        <v>0</v>
      </c>
      <c r="BR21" s="383">
        <f t="shared" ref="BR21" si="207">$BJ21*AW21</f>
        <v>0</v>
      </c>
      <c r="BS21" s="383">
        <f t="shared" ref="BS21" si="208">$BJ21*AX21</f>
        <v>1.3773437500000001</v>
      </c>
      <c r="BT21" s="384">
        <f t="shared" ref="BT21" si="209">$BJ21*AY21</f>
        <v>1.3773437500000001</v>
      </c>
      <c r="BU21" s="385">
        <f t="shared" ref="BU21" si="210">$BJ21*AZ21</f>
        <v>0</v>
      </c>
      <c r="BV21" s="383">
        <f t="shared" ref="BV21" si="211">$BJ21*BA21</f>
        <v>0</v>
      </c>
      <c r="BW21" s="383">
        <f t="shared" ref="BW21" si="212">$BJ21*BB21</f>
        <v>0</v>
      </c>
      <c r="BX21" s="383">
        <f t="shared" ref="BX21" si="213">$BJ21*BC21</f>
        <v>0</v>
      </c>
      <c r="BY21" s="383">
        <f t="shared" ref="BY21" si="214">$BJ21*BD21</f>
        <v>0</v>
      </c>
      <c r="BZ21" s="383">
        <f t="shared" ref="BZ21" si="215">$BJ21*BE21</f>
        <v>0</v>
      </c>
      <c r="CA21" s="383">
        <f t="shared" ref="CA21" si="216">$BJ21*BF21</f>
        <v>0</v>
      </c>
      <c r="CB21" s="383">
        <f t="shared" ref="CB21" si="217">$BJ21*BG21</f>
        <v>0</v>
      </c>
      <c r="CC21" s="383">
        <f t="shared" ref="CC21" si="218">$BJ21*BH21</f>
        <v>0</v>
      </c>
      <c r="CD21" s="384">
        <f t="shared" ref="CD21" si="219">$BJ21*BI21</f>
        <v>0</v>
      </c>
      <c r="CE21" s="426">
        <f>IF(N21="Nemení sa",1,0)</f>
        <v>0</v>
      </c>
      <c r="CF21" s="385">
        <f>AG21*$CE21</f>
        <v>0</v>
      </c>
      <c r="CG21" s="383">
        <f>AI21*$CE21</f>
        <v>0</v>
      </c>
      <c r="CH21" s="383">
        <f>AK21*$CE21</f>
        <v>0</v>
      </c>
      <c r="CI21" s="383">
        <f>AM21*$CE21</f>
        <v>0</v>
      </c>
      <c r="CJ21" s="384">
        <f>AO21*$CE21</f>
        <v>0</v>
      </c>
      <c r="CK21" s="427">
        <f t="shared" ref="CK21" si="220">SUM(CF21:CJ23)</f>
        <v>0</v>
      </c>
      <c r="CL21" s="423" t="str">
        <f>IF(F21=vstupy!B$42,"1",0)</f>
        <v>1</v>
      </c>
      <c r="CM21" s="385">
        <f t="shared" ref="CM21:CV21" si="221">IF($CL21="1",AP21,0)</f>
        <v>0</v>
      </c>
      <c r="CN21" s="383">
        <f t="shared" si="221"/>
        <v>0</v>
      </c>
      <c r="CO21" s="383">
        <f t="shared" si="221"/>
        <v>8.75</v>
      </c>
      <c r="CP21" s="383">
        <f t="shared" si="221"/>
        <v>8.75</v>
      </c>
      <c r="CQ21" s="383">
        <f t="shared" si="221"/>
        <v>0</v>
      </c>
      <c r="CR21" s="383">
        <f t="shared" si="221"/>
        <v>0</v>
      </c>
      <c r="CS21" s="383">
        <f t="shared" si="221"/>
        <v>0</v>
      </c>
      <c r="CT21" s="383">
        <f t="shared" si="221"/>
        <v>0</v>
      </c>
      <c r="CU21" s="383">
        <f t="shared" si="221"/>
        <v>1.3773437500000001</v>
      </c>
      <c r="CV21" s="384">
        <f t="shared" si="221"/>
        <v>1.3773437500000001</v>
      </c>
      <c r="CW21" s="380">
        <f>CP21+CT21+CV21</f>
        <v>10.12734375</v>
      </c>
      <c r="CX21" s="380">
        <f t="shared" ref="CX21" si="222">CN21+CR21</f>
        <v>0</v>
      </c>
      <c r="CY21" s="385" t="str">
        <f t="shared" ref="CY21:DH21" si="223">IF($CL21="1",AZ21,0)</f>
        <v>0</v>
      </c>
      <c r="CZ21" s="383" t="str">
        <f t="shared" si="223"/>
        <v>0</v>
      </c>
      <c r="DA21" s="383" t="str">
        <f t="shared" si="223"/>
        <v>0</v>
      </c>
      <c r="DB21" s="383" t="str">
        <f t="shared" si="223"/>
        <v>0</v>
      </c>
      <c r="DC21" s="383" t="str">
        <f t="shared" si="223"/>
        <v>0</v>
      </c>
      <c r="DD21" s="383" t="str">
        <f t="shared" si="223"/>
        <v>0</v>
      </c>
      <c r="DE21" s="383" t="str">
        <f t="shared" si="223"/>
        <v>0</v>
      </c>
      <c r="DF21" s="383" t="str">
        <f t="shared" si="223"/>
        <v>0</v>
      </c>
      <c r="DG21" s="383" t="str">
        <f t="shared" si="223"/>
        <v>0</v>
      </c>
      <c r="DH21" s="384" t="str">
        <f t="shared" si="223"/>
        <v>0</v>
      </c>
      <c r="DI21" s="377">
        <f>DB21+DF21+DH21</f>
        <v>0</v>
      </c>
      <c r="DJ21" s="377">
        <f t="shared" ref="DJ21" si="224">CZ21+DD21</f>
        <v>0</v>
      </c>
      <c r="DK21" s="422">
        <f>IF(CE21=0,1,0)</f>
        <v>1</v>
      </c>
      <c r="DL21" s="422">
        <f>IFERROR(IF($AF21="N",AH21+AJ21+AL21+AN21,AF21+AH21+AJ21+AL21+AN21),0)*$DK21</f>
        <v>10.12734375</v>
      </c>
      <c r="DM21" s="422">
        <f>(AG21+AI21+AK21+AM21+AO21)*$DK21</f>
        <v>10.12734375</v>
      </c>
      <c r="DN21" s="422">
        <f>AS21+AW21+AY21-CW21</f>
        <v>0</v>
      </c>
      <c r="DO21" s="422">
        <f>BC21+BG21+BI21-DI21</f>
        <v>0</v>
      </c>
      <c r="DP21" s="422">
        <f>DN21+DO21</f>
        <v>0</v>
      </c>
      <c r="DQ21" s="421" t="str">
        <f>IF(OR(F21=vstupy!B$40,F21=vstupy!B$41,F21=vstupy!B$42,),"0","1")</f>
        <v>0</v>
      </c>
      <c r="DR21" s="385">
        <f>IF($DQ21="1",AQ21,"0")+CF21</f>
        <v>0</v>
      </c>
      <c r="DS21" s="383">
        <f>IF($DQ21="1",AS21,"0")+CG21</f>
        <v>0</v>
      </c>
      <c r="DT21" s="383">
        <f>IF($DQ21="1",AU21,"0")+CH21</f>
        <v>0</v>
      </c>
      <c r="DU21" s="383">
        <f>IF($DQ21="1",AW21,"0")+CI21</f>
        <v>0</v>
      </c>
      <c r="DV21" s="384">
        <f>IF($DQ21="1",AY21,"0")+CJ21</f>
        <v>0</v>
      </c>
      <c r="DW21" s="451">
        <f t="shared" ref="DW21" si="225">SUM(DR21:DV23)</f>
        <v>0</v>
      </c>
      <c r="DX21" s="385" t="str">
        <f t="shared" ref="DX21" si="226">IF($DQ21="1",BA21,"0")</f>
        <v>0</v>
      </c>
      <c r="DY21" s="383" t="str">
        <f t="shared" ref="DY21" si="227">IF($DQ21="1",BC21,"0")</f>
        <v>0</v>
      </c>
      <c r="DZ21" s="383" t="str">
        <f t="shared" ref="DZ21" si="228">IF($DQ21="1",BE21,"0")</f>
        <v>0</v>
      </c>
      <c r="EA21" s="383" t="str">
        <f>IF($DQ21="1",BG21,"0")</f>
        <v>0</v>
      </c>
      <c r="EB21" s="384" t="str">
        <f>IF($DQ21="1",BI21,"0")</f>
        <v>0</v>
      </c>
      <c r="EC21" s="451">
        <f t="shared" ref="EC21" si="229">SUM(DX21:EB23)</f>
        <v>0</v>
      </c>
      <c r="ED21" s="450">
        <f>EC21+DW21</f>
        <v>0</v>
      </c>
    </row>
    <row r="22" spans="2:134" ht="12.6" customHeight="1" x14ac:dyDescent="0.2">
      <c r="B22" s="469"/>
      <c r="C22" s="475"/>
      <c r="D22" s="436"/>
      <c r="E22" s="436"/>
      <c r="F22" s="471"/>
      <c r="G22" s="461"/>
      <c r="H22" s="463"/>
      <c r="I22" s="463"/>
      <c r="J22" s="487"/>
      <c r="K22" s="471"/>
      <c r="L22" s="436"/>
      <c r="M22" s="473"/>
      <c r="N22" s="471"/>
      <c r="O22" s="479"/>
      <c r="P22" s="463"/>
      <c r="Q22" s="408"/>
      <c r="R22" s="409"/>
      <c r="S22" s="443"/>
      <c r="T22" s="445"/>
      <c r="U22" s="408"/>
      <c r="V22" s="409"/>
      <c r="W22" s="444"/>
      <c r="X22" s="194" t="s">
        <v>157</v>
      </c>
      <c r="Y22" s="208" t="s">
        <v>152</v>
      </c>
      <c r="Z22" s="205">
        <f>VLOOKUP($X22,vstupy!$B$18:$F$31,MATCH($Y22,vstupy!$B$17:$F$17,0),0)</f>
        <v>0</v>
      </c>
      <c r="AA22" s="133" t="s">
        <v>158</v>
      </c>
      <c r="AB22" s="205">
        <f>VLOOKUP($AA22,[1]vstupy!$B$34:$C$36,2,FALSE)</f>
        <v>0</v>
      </c>
      <c r="AC22" s="205">
        <f t="shared" si="7"/>
        <v>0</v>
      </c>
      <c r="AD22" s="466"/>
      <c r="AE22" s="418"/>
      <c r="AF22" s="385"/>
      <c r="AG22" s="414"/>
      <c r="AH22" s="414"/>
      <c r="AI22" s="414"/>
      <c r="AJ22" s="414"/>
      <c r="AK22" s="414"/>
      <c r="AL22" s="414"/>
      <c r="AM22" s="430"/>
      <c r="AN22" s="414"/>
      <c r="AO22" s="415"/>
      <c r="AP22" s="385"/>
      <c r="AQ22" s="383"/>
      <c r="AR22" s="383"/>
      <c r="AS22" s="383"/>
      <c r="AT22" s="383"/>
      <c r="AU22" s="383"/>
      <c r="AV22" s="383"/>
      <c r="AW22" s="383"/>
      <c r="AX22" s="383"/>
      <c r="AY22" s="383"/>
      <c r="AZ22" s="383"/>
      <c r="BA22" s="383"/>
      <c r="BB22" s="383"/>
      <c r="BC22" s="383"/>
      <c r="BD22" s="383"/>
      <c r="BE22" s="383"/>
      <c r="BF22" s="383"/>
      <c r="BG22" s="383"/>
      <c r="BH22" s="383"/>
      <c r="BI22" s="494"/>
      <c r="BJ22" s="380"/>
      <c r="BK22" s="385"/>
      <c r="BL22" s="383"/>
      <c r="BM22" s="383"/>
      <c r="BN22" s="383"/>
      <c r="BO22" s="383"/>
      <c r="BP22" s="383"/>
      <c r="BQ22" s="383"/>
      <c r="BR22" s="383"/>
      <c r="BS22" s="383"/>
      <c r="BT22" s="384"/>
      <c r="BU22" s="385"/>
      <c r="BV22" s="383"/>
      <c r="BW22" s="383"/>
      <c r="BX22" s="383"/>
      <c r="BY22" s="383"/>
      <c r="BZ22" s="383"/>
      <c r="CA22" s="383"/>
      <c r="CB22" s="383"/>
      <c r="CC22" s="383"/>
      <c r="CD22" s="384"/>
      <c r="CE22" s="426"/>
      <c r="CF22" s="385"/>
      <c r="CG22" s="383"/>
      <c r="CH22" s="383"/>
      <c r="CI22" s="383"/>
      <c r="CJ22" s="384"/>
      <c r="CK22" s="427"/>
      <c r="CL22" s="424"/>
      <c r="CM22" s="385"/>
      <c r="CN22" s="383"/>
      <c r="CO22" s="383"/>
      <c r="CP22" s="383"/>
      <c r="CQ22" s="383"/>
      <c r="CR22" s="383"/>
      <c r="CS22" s="383"/>
      <c r="CT22" s="383"/>
      <c r="CU22" s="383"/>
      <c r="CV22" s="384"/>
      <c r="CW22" s="380"/>
      <c r="CX22" s="380"/>
      <c r="CY22" s="385"/>
      <c r="CZ22" s="383"/>
      <c r="DA22" s="383"/>
      <c r="DB22" s="383"/>
      <c r="DC22" s="383"/>
      <c r="DD22" s="383"/>
      <c r="DE22" s="383"/>
      <c r="DF22" s="383"/>
      <c r="DG22" s="383"/>
      <c r="DH22" s="384"/>
      <c r="DI22" s="377"/>
      <c r="DJ22" s="377"/>
      <c r="DK22" s="422"/>
      <c r="DL22" s="422"/>
      <c r="DM22" s="422"/>
      <c r="DN22" s="422"/>
      <c r="DO22" s="422"/>
      <c r="DP22" s="422"/>
      <c r="DQ22" s="421"/>
      <c r="DR22" s="385"/>
      <c r="DS22" s="383"/>
      <c r="DT22" s="383"/>
      <c r="DU22" s="383"/>
      <c r="DV22" s="384"/>
      <c r="DW22" s="451"/>
      <c r="DX22" s="385"/>
      <c r="DY22" s="383"/>
      <c r="DZ22" s="383"/>
      <c r="EA22" s="383"/>
      <c r="EB22" s="384"/>
      <c r="EC22" s="451"/>
      <c r="ED22" s="450"/>
    </row>
    <row r="23" spans="2:134" ht="12.6" customHeight="1" x14ac:dyDescent="0.2">
      <c r="B23" s="469"/>
      <c r="C23" s="476"/>
      <c r="D23" s="436"/>
      <c r="E23" s="436"/>
      <c r="F23" s="472"/>
      <c r="G23" s="461"/>
      <c r="H23" s="464"/>
      <c r="I23" s="464"/>
      <c r="J23" s="488"/>
      <c r="K23" s="472"/>
      <c r="L23" s="436"/>
      <c r="M23" s="473"/>
      <c r="N23" s="472"/>
      <c r="O23" s="479"/>
      <c r="P23" s="464"/>
      <c r="Q23" s="408"/>
      <c r="R23" s="409"/>
      <c r="S23" s="443"/>
      <c r="T23" s="445"/>
      <c r="U23" s="408"/>
      <c r="V23" s="409"/>
      <c r="W23" s="444"/>
      <c r="X23" s="194" t="s">
        <v>157</v>
      </c>
      <c r="Y23" s="208" t="s">
        <v>152</v>
      </c>
      <c r="Z23" s="205">
        <f>VLOOKUP($X23,vstupy!$B$18:$F$31,MATCH($Y23,vstupy!$B$17:$F$17,0),0)</f>
        <v>0</v>
      </c>
      <c r="AA23" s="133" t="s">
        <v>158</v>
      </c>
      <c r="AB23" s="205">
        <f>VLOOKUP($AA23,[1]vstupy!$B$34:$C$36,2,FALSE)</f>
        <v>0</v>
      </c>
      <c r="AC23" s="205">
        <f t="shared" si="7"/>
        <v>0</v>
      </c>
      <c r="AD23" s="467"/>
      <c r="AE23" s="419"/>
      <c r="AF23" s="385"/>
      <c r="AG23" s="414"/>
      <c r="AH23" s="414"/>
      <c r="AI23" s="414"/>
      <c r="AJ23" s="414"/>
      <c r="AK23" s="414"/>
      <c r="AL23" s="414"/>
      <c r="AM23" s="413"/>
      <c r="AN23" s="414"/>
      <c r="AO23" s="415"/>
      <c r="AP23" s="385"/>
      <c r="AQ23" s="383"/>
      <c r="AR23" s="383"/>
      <c r="AS23" s="383"/>
      <c r="AT23" s="383"/>
      <c r="AU23" s="383"/>
      <c r="AV23" s="383"/>
      <c r="AW23" s="383"/>
      <c r="AX23" s="383"/>
      <c r="AY23" s="383"/>
      <c r="AZ23" s="383"/>
      <c r="BA23" s="383"/>
      <c r="BB23" s="383"/>
      <c r="BC23" s="383"/>
      <c r="BD23" s="383"/>
      <c r="BE23" s="383"/>
      <c r="BF23" s="383"/>
      <c r="BG23" s="383"/>
      <c r="BH23" s="383"/>
      <c r="BI23" s="494"/>
      <c r="BJ23" s="380"/>
      <c r="BK23" s="385"/>
      <c r="BL23" s="383"/>
      <c r="BM23" s="383"/>
      <c r="BN23" s="383"/>
      <c r="BO23" s="383"/>
      <c r="BP23" s="383"/>
      <c r="BQ23" s="383"/>
      <c r="BR23" s="383"/>
      <c r="BS23" s="383"/>
      <c r="BT23" s="384"/>
      <c r="BU23" s="385"/>
      <c r="BV23" s="383"/>
      <c r="BW23" s="383"/>
      <c r="BX23" s="383"/>
      <c r="BY23" s="383"/>
      <c r="BZ23" s="383"/>
      <c r="CA23" s="383"/>
      <c r="CB23" s="383"/>
      <c r="CC23" s="383"/>
      <c r="CD23" s="384"/>
      <c r="CE23" s="426"/>
      <c r="CF23" s="385"/>
      <c r="CG23" s="383"/>
      <c r="CH23" s="383"/>
      <c r="CI23" s="383"/>
      <c r="CJ23" s="384"/>
      <c r="CK23" s="427"/>
      <c r="CL23" s="425"/>
      <c r="CM23" s="385"/>
      <c r="CN23" s="383"/>
      <c r="CO23" s="383"/>
      <c r="CP23" s="383"/>
      <c r="CQ23" s="383"/>
      <c r="CR23" s="383"/>
      <c r="CS23" s="383"/>
      <c r="CT23" s="383"/>
      <c r="CU23" s="383"/>
      <c r="CV23" s="384"/>
      <c r="CW23" s="380"/>
      <c r="CX23" s="380"/>
      <c r="CY23" s="385"/>
      <c r="CZ23" s="383"/>
      <c r="DA23" s="383"/>
      <c r="DB23" s="383"/>
      <c r="DC23" s="383"/>
      <c r="DD23" s="383"/>
      <c r="DE23" s="383"/>
      <c r="DF23" s="383"/>
      <c r="DG23" s="383"/>
      <c r="DH23" s="384"/>
      <c r="DI23" s="377"/>
      <c r="DJ23" s="377"/>
      <c r="DK23" s="422"/>
      <c r="DL23" s="422"/>
      <c r="DM23" s="422"/>
      <c r="DN23" s="422"/>
      <c r="DO23" s="422"/>
      <c r="DP23" s="422"/>
      <c r="DQ23" s="421"/>
      <c r="DR23" s="385"/>
      <c r="DS23" s="383"/>
      <c r="DT23" s="383"/>
      <c r="DU23" s="383"/>
      <c r="DV23" s="384"/>
      <c r="DW23" s="451"/>
      <c r="DX23" s="385"/>
      <c r="DY23" s="383"/>
      <c r="DZ23" s="383"/>
      <c r="EA23" s="383"/>
      <c r="EB23" s="384"/>
      <c r="EC23" s="451"/>
      <c r="ED23" s="450"/>
    </row>
    <row r="24" spans="2:134" s="19" customFormat="1" ht="12.6" customHeight="1" x14ac:dyDescent="0.2">
      <c r="B24" s="469">
        <v>6</v>
      </c>
      <c r="C24" s="457" t="s">
        <v>302</v>
      </c>
      <c r="D24" s="436" t="s">
        <v>304</v>
      </c>
      <c r="E24" s="436" t="s">
        <v>328</v>
      </c>
      <c r="F24" s="470" t="s">
        <v>209</v>
      </c>
      <c r="G24" s="461"/>
      <c r="H24" s="462" t="str">
        <f t="shared" ref="H24" si="230">IF($F24="3e)  Skoršia transpozícia  - zavedenie transpozície pred termínom ktorý určuje smernica EÚ. "," ","")</f>
        <v/>
      </c>
      <c r="I24" s="462" t="str">
        <f t="shared" ref="I24" si="231">IF($F24="3e)  Skoršia transpozícia  - zavedenie transpozície pred termínom ktorý určuje smernica EÚ. ",$H24,"NA")</f>
        <v>NA</v>
      </c>
      <c r="J24" s="486">
        <f>IF(I24&gt;12,1,I24/12)</f>
        <v>1</v>
      </c>
      <c r="K24" s="470"/>
      <c r="L24" s="436">
        <v>1</v>
      </c>
      <c r="M24" s="473">
        <f>IF(L24="N",0,L24)</f>
        <v>1</v>
      </c>
      <c r="N24" s="470" t="s">
        <v>211</v>
      </c>
      <c r="O24" s="436"/>
      <c r="P24" s="462">
        <v>10</v>
      </c>
      <c r="Q24" s="408" t="s">
        <v>36</v>
      </c>
      <c r="R24" s="409">
        <f>VLOOKUP(Q24,[1]vstupy!$B$3:$C$15,2,FALSE)</f>
        <v>0</v>
      </c>
      <c r="S24" s="443"/>
      <c r="T24" s="445"/>
      <c r="U24" s="408" t="s">
        <v>36</v>
      </c>
      <c r="V24" s="409">
        <f>VLOOKUP(U24,[1]vstupy!$B$3:$C$15,2,FALSE)</f>
        <v>0</v>
      </c>
      <c r="W24" s="444"/>
      <c r="X24" s="194" t="s">
        <v>141</v>
      </c>
      <c r="Y24" s="208" t="s">
        <v>153</v>
      </c>
      <c r="Z24" s="205">
        <f>VLOOKUP($X24,vstupy!$B$18:$F$31,MATCH($Y24,vstupy!$B$17:$F$17,0),0)</f>
        <v>30</v>
      </c>
      <c r="AA24" s="133" t="s">
        <v>160</v>
      </c>
      <c r="AB24" s="205">
        <f>VLOOKUP($AA24,[1]vstupy!$B$34:$C$36,2,FALSE)</f>
        <v>0</v>
      </c>
      <c r="AC24" s="205">
        <f>Z24+AB24</f>
        <v>30</v>
      </c>
      <c r="AD24" s="465" t="s">
        <v>185</v>
      </c>
      <c r="AE24" s="418">
        <f>VLOOKUP(AD24,vstupy!$B$3:$C$15,2,FALSE)</f>
        <v>0.25</v>
      </c>
      <c r="AF24" s="458">
        <f>IFERROR(IF(M24=0,"N",O24/L24*J24),0)</f>
        <v>0</v>
      </c>
      <c r="AG24" s="413">
        <f>O24*J24</f>
        <v>0</v>
      </c>
      <c r="AH24" s="420">
        <f t="shared" ref="AH24" si="232">P24*R24*J24</f>
        <v>0</v>
      </c>
      <c r="AI24" s="413">
        <f t="shared" ref="AI24" si="233">IFERROR(AH24*M24,0)</f>
        <v>0</v>
      </c>
      <c r="AJ24" s="420">
        <f t="shared" si="177"/>
        <v>0</v>
      </c>
      <c r="AK24" s="413">
        <f t="shared" ref="AK24" si="234">S24*J24</f>
        <v>0</v>
      </c>
      <c r="AL24" s="413">
        <f>T24*V24*J24</f>
        <v>0</v>
      </c>
      <c r="AM24" s="429">
        <f t="shared" ref="AM24" si="235">IFERROR(AL24*M24,0)</f>
        <v>0</v>
      </c>
      <c r="AN24" s="413">
        <f t="shared" ref="AN24" si="236">IF(W24&gt;0,IF(AE24&gt;0,($G$5/160)*(W24/60)*AE24*J24,0),IF(AE24&gt;0,($G$5/160)*((AC24+AC25+AC26)/60)*AE24*J24,0))</f>
        <v>1.3773437500000001</v>
      </c>
      <c r="AO24" s="428">
        <f>IFERROR(AN24*M24,0)</f>
        <v>1.3773437500000001</v>
      </c>
      <c r="AP24" s="385">
        <f t="shared" ref="AP24" si="237">IF($N24="In (zvyšuje náklady)",AF24,0)</f>
        <v>0</v>
      </c>
      <c r="AQ24" s="383">
        <f t="shared" ref="AQ24" si="238">IF($N24="In (zvyšuje náklady)",AG24,0)</f>
        <v>0</v>
      </c>
      <c r="AR24" s="383">
        <f t="shared" ref="AR24" si="239">IF($N24="In (zvyšuje náklady)",AH24,0)</f>
        <v>0</v>
      </c>
      <c r="AS24" s="383">
        <f t="shared" ref="AS24" si="240">IF($N24="In (zvyšuje náklady)",AI24,0)</f>
        <v>0</v>
      </c>
      <c r="AT24" s="383">
        <f t="shared" ref="AT24" si="241">IF($N24="In (zvyšuje náklady)",AJ24,0)</f>
        <v>0</v>
      </c>
      <c r="AU24" s="383">
        <f t="shared" ref="AU24" si="242">IF($N24="In (zvyšuje náklady)",AK24,0)</f>
        <v>0</v>
      </c>
      <c r="AV24" s="383">
        <f t="shared" ref="AV24" si="243">IF($N24="In (zvyšuje náklady)",AL24,0)</f>
        <v>0</v>
      </c>
      <c r="AW24" s="383">
        <f t="shared" ref="AW24" si="244">IF($N24="In (zvyšuje náklady)",AM24,0)</f>
        <v>0</v>
      </c>
      <c r="AX24" s="383">
        <f t="shared" ref="AX24" si="245">IF($N24="In (zvyšuje náklady)",AN24,0)</f>
        <v>1.3773437500000001</v>
      </c>
      <c r="AY24" s="383">
        <f t="shared" ref="AY24" si="246">IF($N24="In (zvyšuje náklady)",AO24,0)</f>
        <v>1.3773437500000001</v>
      </c>
      <c r="AZ24" s="383" t="str">
        <f t="shared" ref="AZ24" si="247">IF($N24="Out (znižuje náklady)",AF24,"0")</f>
        <v>0</v>
      </c>
      <c r="BA24" s="383" t="str">
        <f t="shared" ref="BA24" si="248">IF($N24="Out (znižuje náklady)",AG24,"0")</f>
        <v>0</v>
      </c>
      <c r="BB24" s="383" t="str">
        <f t="shared" ref="BB24" si="249">IF($N24="Out (znižuje náklady)",AH24,"0")</f>
        <v>0</v>
      </c>
      <c r="BC24" s="383" t="str">
        <f t="shared" ref="BC24" si="250">IF($N24="Out (znižuje náklady)",AI24,"0")</f>
        <v>0</v>
      </c>
      <c r="BD24" s="383" t="str">
        <f t="shared" ref="BD24" si="251">IF($N24="Out (znižuje náklady)",AJ24,"0")</f>
        <v>0</v>
      </c>
      <c r="BE24" s="383" t="str">
        <f t="shared" ref="BE24" si="252">IF($N24="Out (znižuje náklady)",AK24,"0")</f>
        <v>0</v>
      </c>
      <c r="BF24" s="383" t="str">
        <f t="shared" ref="BF24" si="253">IF($N24="Out (znižuje náklady)",AL24,"0")</f>
        <v>0</v>
      </c>
      <c r="BG24" s="383" t="str">
        <f t="shared" ref="BG24" si="254">IF($N24="Out (znižuje náklady)",AM24,"0")</f>
        <v>0</v>
      </c>
      <c r="BH24" s="383" t="str">
        <f t="shared" ref="BH24" si="255">IF($N24="Out (znižuje náklady)",AN24,"0")</f>
        <v>0</v>
      </c>
      <c r="BI24" s="494" t="str">
        <f t="shared" ref="BI24" si="256">IF($N24="Out (znižuje náklady)",AO24,"0")</f>
        <v>0</v>
      </c>
      <c r="BJ24" s="380">
        <f>IF(F24=vstupy!$B$47,0,1)</f>
        <v>1</v>
      </c>
      <c r="BK24" s="385">
        <f t="shared" ref="BK24" si="257">$BJ24*AP24</f>
        <v>0</v>
      </c>
      <c r="BL24" s="383">
        <f t="shared" ref="BL24" si="258">$BJ24*AQ24</f>
        <v>0</v>
      </c>
      <c r="BM24" s="383">
        <f t="shared" ref="BM24" si="259">$BJ24*AR24</f>
        <v>0</v>
      </c>
      <c r="BN24" s="383">
        <f t="shared" ref="BN24" si="260">$BJ24*AS24</f>
        <v>0</v>
      </c>
      <c r="BO24" s="383">
        <f t="shared" ref="BO24" si="261">$BJ24*AT24</f>
        <v>0</v>
      </c>
      <c r="BP24" s="383">
        <f t="shared" ref="BP24" si="262">$BJ24*AU24</f>
        <v>0</v>
      </c>
      <c r="BQ24" s="383">
        <f t="shared" ref="BQ24" si="263">$BJ24*AV24</f>
        <v>0</v>
      </c>
      <c r="BR24" s="383">
        <f t="shared" ref="BR24" si="264">$BJ24*AW24</f>
        <v>0</v>
      </c>
      <c r="BS24" s="383">
        <f t="shared" ref="BS24" si="265">$BJ24*AX24</f>
        <v>1.3773437500000001</v>
      </c>
      <c r="BT24" s="384">
        <f t="shared" ref="BT24" si="266">$BJ24*AY24</f>
        <v>1.3773437500000001</v>
      </c>
      <c r="BU24" s="385">
        <f t="shared" ref="BU24" si="267">$BJ24*AZ24</f>
        <v>0</v>
      </c>
      <c r="BV24" s="383">
        <f t="shared" ref="BV24" si="268">$BJ24*BA24</f>
        <v>0</v>
      </c>
      <c r="BW24" s="383">
        <f t="shared" ref="BW24" si="269">$BJ24*BB24</f>
        <v>0</v>
      </c>
      <c r="BX24" s="383">
        <f t="shared" ref="BX24" si="270">$BJ24*BC24</f>
        <v>0</v>
      </c>
      <c r="BY24" s="383">
        <f t="shared" ref="BY24" si="271">$BJ24*BD24</f>
        <v>0</v>
      </c>
      <c r="BZ24" s="383">
        <f t="shared" ref="BZ24" si="272">$BJ24*BE24</f>
        <v>0</v>
      </c>
      <c r="CA24" s="383">
        <f t="shared" ref="CA24" si="273">$BJ24*BF24</f>
        <v>0</v>
      </c>
      <c r="CB24" s="383">
        <f t="shared" ref="CB24" si="274">$BJ24*BG24</f>
        <v>0</v>
      </c>
      <c r="CC24" s="383">
        <f t="shared" ref="CC24" si="275">$BJ24*BH24</f>
        <v>0</v>
      </c>
      <c r="CD24" s="384">
        <f t="shared" ref="CD24" si="276">$BJ24*BI24</f>
        <v>0</v>
      </c>
      <c r="CE24" s="426">
        <f>IF(N24="Nemení sa",1,0)</f>
        <v>0</v>
      </c>
      <c r="CF24" s="385">
        <f>AG24*$CE24</f>
        <v>0</v>
      </c>
      <c r="CG24" s="383">
        <f>AI24*$CE24</f>
        <v>0</v>
      </c>
      <c r="CH24" s="383">
        <f>AK24*$CE24</f>
        <v>0</v>
      </c>
      <c r="CI24" s="383">
        <f>AM24*$CE24</f>
        <v>0</v>
      </c>
      <c r="CJ24" s="384">
        <f>AO24*$CE24</f>
        <v>0</v>
      </c>
      <c r="CK24" s="427">
        <f t="shared" ref="CK24" si="277">SUM(CF24:CJ26)</f>
        <v>0</v>
      </c>
      <c r="CL24" s="423" t="str">
        <f>IF(F24=vstupy!B$42,"1",0)</f>
        <v>1</v>
      </c>
      <c r="CM24" s="385">
        <f t="shared" ref="CM24:CV24" si="278">IF($CL24="1",AP24,0)</f>
        <v>0</v>
      </c>
      <c r="CN24" s="383">
        <f t="shared" si="278"/>
        <v>0</v>
      </c>
      <c r="CO24" s="383">
        <f t="shared" si="278"/>
        <v>0</v>
      </c>
      <c r="CP24" s="383">
        <f t="shared" si="278"/>
        <v>0</v>
      </c>
      <c r="CQ24" s="383">
        <f t="shared" si="278"/>
        <v>0</v>
      </c>
      <c r="CR24" s="383">
        <f t="shared" si="278"/>
        <v>0</v>
      </c>
      <c r="CS24" s="383">
        <f t="shared" si="278"/>
        <v>0</v>
      </c>
      <c r="CT24" s="383">
        <f t="shared" si="278"/>
        <v>0</v>
      </c>
      <c r="CU24" s="383">
        <f t="shared" si="278"/>
        <v>1.3773437500000001</v>
      </c>
      <c r="CV24" s="384">
        <f t="shared" si="278"/>
        <v>1.3773437500000001</v>
      </c>
      <c r="CW24" s="380">
        <f>CP24+CT24+CV24</f>
        <v>1.3773437500000001</v>
      </c>
      <c r="CX24" s="380">
        <f t="shared" ref="CX24" si="279">CN24+CR24</f>
        <v>0</v>
      </c>
      <c r="CY24" s="385" t="str">
        <f t="shared" ref="CY24:DH24" si="280">IF($CL24="1",AZ24,0)</f>
        <v>0</v>
      </c>
      <c r="CZ24" s="383" t="str">
        <f t="shared" si="280"/>
        <v>0</v>
      </c>
      <c r="DA24" s="383" t="str">
        <f t="shared" si="280"/>
        <v>0</v>
      </c>
      <c r="DB24" s="383" t="str">
        <f t="shared" si="280"/>
        <v>0</v>
      </c>
      <c r="DC24" s="383" t="str">
        <f t="shared" si="280"/>
        <v>0</v>
      </c>
      <c r="DD24" s="383" t="str">
        <f t="shared" si="280"/>
        <v>0</v>
      </c>
      <c r="DE24" s="383" t="str">
        <f t="shared" si="280"/>
        <v>0</v>
      </c>
      <c r="DF24" s="383" t="str">
        <f t="shared" si="280"/>
        <v>0</v>
      </c>
      <c r="DG24" s="383" t="str">
        <f t="shared" si="280"/>
        <v>0</v>
      </c>
      <c r="DH24" s="384" t="str">
        <f t="shared" si="280"/>
        <v>0</v>
      </c>
      <c r="DI24" s="377">
        <f>DB24+DF24+DH24</f>
        <v>0</v>
      </c>
      <c r="DJ24" s="377">
        <f t="shared" ref="DJ24" si="281">CZ24+DD24</f>
        <v>0</v>
      </c>
      <c r="DK24" s="422">
        <f>IF(CE24=0,1,0)</f>
        <v>1</v>
      </c>
      <c r="DL24" s="422">
        <f>IFERROR(IF($AF24="N",AH24+AJ24+AL24+AN24,AF24+AH24+AJ24+AL24+AN24),0)*$DK24</f>
        <v>1.3773437500000001</v>
      </c>
      <c r="DM24" s="422">
        <f>(AG24+AI24+AK24+AM24+AO24)*$DK24</f>
        <v>1.3773437500000001</v>
      </c>
      <c r="DN24" s="422">
        <f>AS24+AW24+AY24-CW24</f>
        <v>0</v>
      </c>
      <c r="DO24" s="422">
        <f>BC24+BG24+BI24-DI24</f>
        <v>0</v>
      </c>
      <c r="DP24" s="422">
        <f>DN24+DO24</f>
        <v>0</v>
      </c>
      <c r="DQ24" s="421" t="str">
        <f>IF(OR(F24=vstupy!B$40,F24=vstupy!B$41,F24=vstupy!B$42,),"0","1")</f>
        <v>0</v>
      </c>
      <c r="DR24" s="385">
        <f>IF($DQ24="1",AQ24,"0")+CF24</f>
        <v>0</v>
      </c>
      <c r="DS24" s="383">
        <f>IF($DQ24="1",AS24,"0")+CG24</f>
        <v>0</v>
      </c>
      <c r="DT24" s="383">
        <f>IF($DQ24="1",AU24,"0")+CH24</f>
        <v>0</v>
      </c>
      <c r="DU24" s="383">
        <f>IF($DQ24="1",AW24,"0")+CI24</f>
        <v>0</v>
      </c>
      <c r="DV24" s="384">
        <f>IF($DQ24="1",AY24,"0")+CJ24</f>
        <v>0</v>
      </c>
      <c r="DW24" s="451">
        <f t="shared" ref="DW24" si="282">SUM(DR24:DV26)</f>
        <v>0</v>
      </c>
      <c r="DX24" s="385" t="str">
        <f t="shared" ref="DX24" si="283">IF($DQ24="1",BA24,"0")</f>
        <v>0</v>
      </c>
      <c r="DY24" s="383" t="str">
        <f t="shared" ref="DY24" si="284">IF($DQ24="1",BC24,"0")</f>
        <v>0</v>
      </c>
      <c r="DZ24" s="383" t="str">
        <f t="shared" ref="DZ24" si="285">IF($DQ24="1",BE24,"0")</f>
        <v>0</v>
      </c>
      <c r="EA24" s="383" t="str">
        <f>IF($DQ24="1",BG24,"0")</f>
        <v>0</v>
      </c>
      <c r="EB24" s="384" t="str">
        <f>IF($DQ24="1",BI24,"0")</f>
        <v>0</v>
      </c>
      <c r="EC24" s="451">
        <f t="shared" ref="EC24" si="286">SUM(DX24:EB26)</f>
        <v>0</v>
      </c>
      <c r="ED24" s="450">
        <f>EC24+DW24</f>
        <v>0</v>
      </c>
    </row>
    <row r="25" spans="2:134" s="19" customFormat="1" ht="12.6" customHeight="1" x14ac:dyDescent="0.2">
      <c r="B25" s="469"/>
      <c r="C25" s="457"/>
      <c r="D25" s="436"/>
      <c r="E25" s="436"/>
      <c r="F25" s="471"/>
      <c r="G25" s="461"/>
      <c r="H25" s="463"/>
      <c r="I25" s="463"/>
      <c r="J25" s="487"/>
      <c r="K25" s="471"/>
      <c r="L25" s="436"/>
      <c r="M25" s="473"/>
      <c r="N25" s="471"/>
      <c r="O25" s="436"/>
      <c r="P25" s="463"/>
      <c r="Q25" s="408"/>
      <c r="R25" s="409"/>
      <c r="S25" s="443"/>
      <c r="T25" s="445"/>
      <c r="U25" s="408"/>
      <c r="V25" s="409"/>
      <c r="W25" s="444"/>
      <c r="X25" s="194" t="s">
        <v>157</v>
      </c>
      <c r="Y25" s="208" t="s">
        <v>152</v>
      </c>
      <c r="Z25" s="205">
        <f>VLOOKUP($X25,vstupy!$B$18:$F$31,MATCH($Y25,vstupy!$B$17:$F$17,0),0)</f>
        <v>0</v>
      </c>
      <c r="AA25" s="133" t="s">
        <v>158</v>
      </c>
      <c r="AB25" s="205">
        <f>VLOOKUP($AA25,[1]vstupy!$B$34:$C$36,2,FALSE)</f>
        <v>0</v>
      </c>
      <c r="AC25" s="205">
        <f t="shared" ref="AC25:AC26" si="287">Z25+AB25</f>
        <v>0</v>
      </c>
      <c r="AD25" s="466"/>
      <c r="AE25" s="418"/>
      <c r="AF25" s="385"/>
      <c r="AG25" s="414"/>
      <c r="AH25" s="414"/>
      <c r="AI25" s="414"/>
      <c r="AJ25" s="414"/>
      <c r="AK25" s="414"/>
      <c r="AL25" s="414"/>
      <c r="AM25" s="430"/>
      <c r="AN25" s="414"/>
      <c r="AO25" s="415"/>
      <c r="AP25" s="385"/>
      <c r="AQ25" s="383"/>
      <c r="AR25" s="383"/>
      <c r="AS25" s="383"/>
      <c r="AT25" s="383"/>
      <c r="AU25" s="383"/>
      <c r="AV25" s="383"/>
      <c r="AW25" s="383"/>
      <c r="AX25" s="383"/>
      <c r="AY25" s="383"/>
      <c r="AZ25" s="383"/>
      <c r="BA25" s="383"/>
      <c r="BB25" s="383"/>
      <c r="BC25" s="383"/>
      <c r="BD25" s="383"/>
      <c r="BE25" s="383"/>
      <c r="BF25" s="383"/>
      <c r="BG25" s="383"/>
      <c r="BH25" s="383"/>
      <c r="BI25" s="494"/>
      <c r="BJ25" s="380"/>
      <c r="BK25" s="385"/>
      <c r="BL25" s="383"/>
      <c r="BM25" s="383"/>
      <c r="BN25" s="383"/>
      <c r="BO25" s="383"/>
      <c r="BP25" s="383"/>
      <c r="BQ25" s="383"/>
      <c r="BR25" s="383"/>
      <c r="BS25" s="383"/>
      <c r="BT25" s="384"/>
      <c r="BU25" s="385"/>
      <c r="BV25" s="383"/>
      <c r="BW25" s="383"/>
      <c r="BX25" s="383"/>
      <c r="BY25" s="383"/>
      <c r="BZ25" s="383"/>
      <c r="CA25" s="383"/>
      <c r="CB25" s="383"/>
      <c r="CC25" s="383"/>
      <c r="CD25" s="384"/>
      <c r="CE25" s="426"/>
      <c r="CF25" s="385"/>
      <c r="CG25" s="383"/>
      <c r="CH25" s="383"/>
      <c r="CI25" s="383"/>
      <c r="CJ25" s="384"/>
      <c r="CK25" s="427"/>
      <c r="CL25" s="424"/>
      <c r="CM25" s="385"/>
      <c r="CN25" s="383"/>
      <c r="CO25" s="383"/>
      <c r="CP25" s="383"/>
      <c r="CQ25" s="383"/>
      <c r="CR25" s="383"/>
      <c r="CS25" s="383"/>
      <c r="CT25" s="383"/>
      <c r="CU25" s="383"/>
      <c r="CV25" s="384"/>
      <c r="CW25" s="380"/>
      <c r="CX25" s="380"/>
      <c r="CY25" s="385"/>
      <c r="CZ25" s="383"/>
      <c r="DA25" s="383"/>
      <c r="DB25" s="383"/>
      <c r="DC25" s="383"/>
      <c r="DD25" s="383"/>
      <c r="DE25" s="383"/>
      <c r="DF25" s="383"/>
      <c r="DG25" s="383"/>
      <c r="DH25" s="384"/>
      <c r="DI25" s="377"/>
      <c r="DJ25" s="377"/>
      <c r="DK25" s="422"/>
      <c r="DL25" s="422"/>
      <c r="DM25" s="422"/>
      <c r="DN25" s="422"/>
      <c r="DO25" s="422"/>
      <c r="DP25" s="422"/>
      <c r="DQ25" s="421"/>
      <c r="DR25" s="385"/>
      <c r="DS25" s="383"/>
      <c r="DT25" s="383"/>
      <c r="DU25" s="383"/>
      <c r="DV25" s="384"/>
      <c r="DW25" s="451"/>
      <c r="DX25" s="385"/>
      <c r="DY25" s="383"/>
      <c r="DZ25" s="383"/>
      <c r="EA25" s="383"/>
      <c r="EB25" s="384"/>
      <c r="EC25" s="451"/>
      <c r="ED25" s="450"/>
    </row>
    <row r="26" spans="2:134" s="19" customFormat="1" ht="12.6" customHeight="1" x14ac:dyDescent="0.2">
      <c r="B26" s="469"/>
      <c r="C26" s="457"/>
      <c r="D26" s="436"/>
      <c r="E26" s="436"/>
      <c r="F26" s="472"/>
      <c r="G26" s="461"/>
      <c r="H26" s="464"/>
      <c r="I26" s="464"/>
      <c r="J26" s="488"/>
      <c r="K26" s="472"/>
      <c r="L26" s="436"/>
      <c r="M26" s="473"/>
      <c r="N26" s="472"/>
      <c r="O26" s="436"/>
      <c r="P26" s="464"/>
      <c r="Q26" s="408"/>
      <c r="R26" s="409"/>
      <c r="S26" s="443"/>
      <c r="T26" s="445"/>
      <c r="U26" s="408"/>
      <c r="V26" s="409"/>
      <c r="W26" s="444"/>
      <c r="X26" s="194" t="s">
        <v>157</v>
      </c>
      <c r="Y26" s="208" t="s">
        <v>152</v>
      </c>
      <c r="Z26" s="205">
        <f>VLOOKUP($X26,vstupy!$B$18:$F$31,MATCH($Y26,vstupy!$B$17:$F$17,0),0)</f>
        <v>0</v>
      </c>
      <c r="AA26" s="133" t="s">
        <v>158</v>
      </c>
      <c r="AB26" s="205">
        <f>VLOOKUP($AA26,[1]vstupy!$B$34:$C$36,2,FALSE)</f>
        <v>0</v>
      </c>
      <c r="AC26" s="205">
        <f t="shared" si="287"/>
        <v>0</v>
      </c>
      <c r="AD26" s="467"/>
      <c r="AE26" s="419"/>
      <c r="AF26" s="385"/>
      <c r="AG26" s="414"/>
      <c r="AH26" s="414"/>
      <c r="AI26" s="414"/>
      <c r="AJ26" s="414"/>
      <c r="AK26" s="414"/>
      <c r="AL26" s="414"/>
      <c r="AM26" s="413"/>
      <c r="AN26" s="414"/>
      <c r="AO26" s="415"/>
      <c r="AP26" s="385"/>
      <c r="AQ26" s="383"/>
      <c r="AR26" s="383"/>
      <c r="AS26" s="383"/>
      <c r="AT26" s="383"/>
      <c r="AU26" s="383"/>
      <c r="AV26" s="383"/>
      <c r="AW26" s="383"/>
      <c r="AX26" s="383"/>
      <c r="AY26" s="383"/>
      <c r="AZ26" s="383"/>
      <c r="BA26" s="383"/>
      <c r="BB26" s="383"/>
      <c r="BC26" s="383"/>
      <c r="BD26" s="383"/>
      <c r="BE26" s="383"/>
      <c r="BF26" s="383"/>
      <c r="BG26" s="383"/>
      <c r="BH26" s="383"/>
      <c r="BI26" s="494"/>
      <c r="BJ26" s="380"/>
      <c r="BK26" s="385"/>
      <c r="BL26" s="383"/>
      <c r="BM26" s="383"/>
      <c r="BN26" s="383"/>
      <c r="BO26" s="383"/>
      <c r="BP26" s="383"/>
      <c r="BQ26" s="383"/>
      <c r="BR26" s="383"/>
      <c r="BS26" s="383"/>
      <c r="BT26" s="384"/>
      <c r="BU26" s="385"/>
      <c r="BV26" s="383"/>
      <c r="BW26" s="383"/>
      <c r="BX26" s="383"/>
      <c r="BY26" s="383"/>
      <c r="BZ26" s="383"/>
      <c r="CA26" s="383"/>
      <c r="CB26" s="383"/>
      <c r="CC26" s="383"/>
      <c r="CD26" s="384"/>
      <c r="CE26" s="426"/>
      <c r="CF26" s="385"/>
      <c r="CG26" s="383"/>
      <c r="CH26" s="383"/>
      <c r="CI26" s="383"/>
      <c r="CJ26" s="384"/>
      <c r="CK26" s="427"/>
      <c r="CL26" s="425"/>
      <c r="CM26" s="385"/>
      <c r="CN26" s="383"/>
      <c r="CO26" s="383"/>
      <c r="CP26" s="383"/>
      <c r="CQ26" s="383"/>
      <c r="CR26" s="383"/>
      <c r="CS26" s="383"/>
      <c r="CT26" s="383"/>
      <c r="CU26" s="383"/>
      <c r="CV26" s="384"/>
      <c r="CW26" s="380"/>
      <c r="CX26" s="380"/>
      <c r="CY26" s="385"/>
      <c r="CZ26" s="383"/>
      <c r="DA26" s="383"/>
      <c r="DB26" s="383"/>
      <c r="DC26" s="383"/>
      <c r="DD26" s="383"/>
      <c r="DE26" s="383"/>
      <c r="DF26" s="383"/>
      <c r="DG26" s="383"/>
      <c r="DH26" s="384"/>
      <c r="DI26" s="377"/>
      <c r="DJ26" s="377"/>
      <c r="DK26" s="422"/>
      <c r="DL26" s="422"/>
      <c r="DM26" s="422"/>
      <c r="DN26" s="422"/>
      <c r="DO26" s="422"/>
      <c r="DP26" s="422"/>
      <c r="DQ26" s="421"/>
      <c r="DR26" s="385"/>
      <c r="DS26" s="383"/>
      <c r="DT26" s="383"/>
      <c r="DU26" s="383"/>
      <c r="DV26" s="384"/>
      <c r="DW26" s="451"/>
      <c r="DX26" s="385"/>
      <c r="DY26" s="383"/>
      <c r="DZ26" s="383"/>
      <c r="EA26" s="383"/>
      <c r="EB26" s="384"/>
      <c r="EC26" s="451"/>
      <c r="ED26" s="450"/>
    </row>
    <row r="27" spans="2:134" ht="12.6" customHeight="1" x14ac:dyDescent="0.2">
      <c r="B27" s="469">
        <v>7</v>
      </c>
      <c r="C27" s="474" t="s">
        <v>311</v>
      </c>
      <c r="D27" s="436" t="s">
        <v>304</v>
      </c>
      <c r="E27" s="436" t="s">
        <v>312</v>
      </c>
      <c r="F27" s="470" t="s">
        <v>209</v>
      </c>
      <c r="G27" s="461"/>
      <c r="H27" s="462" t="str">
        <f t="shared" ref="H27" si="288">IF($F27="3e)  Skoršia transpozícia  - zavedenie transpozície pred termínom ktorý určuje smernica EÚ. "," ","")</f>
        <v/>
      </c>
      <c r="I27" s="462" t="str">
        <f t="shared" ref="I27" si="289">IF($F27="3e)  Skoršia transpozícia  - zavedenie transpozície pred termínom ktorý určuje smernica EÚ. ",$H27,"NA")</f>
        <v>NA</v>
      </c>
      <c r="J27" s="331">
        <f>IF(I27&gt;12,1,I27/12)</f>
        <v>1</v>
      </c>
      <c r="K27" s="262"/>
      <c r="L27" s="436">
        <v>1</v>
      </c>
      <c r="M27" s="473">
        <f>IF(L27="N",0,L27)</f>
        <v>1</v>
      </c>
      <c r="N27" s="470" t="s">
        <v>211</v>
      </c>
      <c r="O27" s="436"/>
      <c r="P27" s="462"/>
      <c r="Q27" s="408" t="s">
        <v>36</v>
      </c>
      <c r="R27" s="281">
        <f>VLOOKUP(Q27,[1]vstupy!$B$3:$C$15,2,FALSE)</f>
        <v>0</v>
      </c>
      <c r="S27" s="443"/>
      <c r="T27" s="445"/>
      <c r="U27" s="408" t="s">
        <v>36</v>
      </c>
      <c r="V27" s="281">
        <f>VLOOKUP(U27,[1]vstupy!$B$3:$C$15,2,FALSE)</f>
        <v>0</v>
      </c>
      <c r="W27" s="282"/>
      <c r="X27" s="194" t="s">
        <v>142</v>
      </c>
      <c r="Y27" s="208" t="s">
        <v>153</v>
      </c>
      <c r="Z27" s="205">
        <f>VLOOKUP($X27,vstupy!$B$18:$F$31,MATCH($Y27,vstupy!$B$17:$F$17,0),0)</f>
        <v>30</v>
      </c>
      <c r="AA27" s="133" t="s">
        <v>160</v>
      </c>
      <c r="AB27" s="205">
        <f>VLOOKUP($AA27,[1]vstupy!$B$34:$C$36,2,FALSE)</f>
        <v>0</v>
      </c>
      <c r="AC27" s="205">
        <f t="shared" ref="AC27:AC35" si="290">Z27+AB27</f>
        <v>30</v>
      </c>
      <c r="AD27" s="465" t="s">
        <v>185</v>
      </c>
      <c r="AE27" s="417">
        <f>VLOOKUP(AD27,vstupy!$B$3:$C$15,2,FALSE)</f>
        <v>0.25</v>
      </c>
      <c r="AF27" s="477">
        <f>IFERROR(IF(M27=0,"N",O27/L27*J27),0)</f>
        <v>0</v>
      </c>
      <c r="AG27" s="413">
        <f>O27*J27</f>
        <v>0</v>
      </c>
      <c r="AH27" s="420">
        <f t="shared" ref="AH27" si="291">P27*R27*J27</f>
        <v>0</v>
      </c>
      <c r="AI27" s="413">
        <f t="shared" ref="AI27" si="292">IFERROR(AH27*M27,0)</f>
        <v>0</v>
      </c>
      <c r="AJ27" s="432">
        <f t="shared" si="177"/>
        <v>0</v>
      </c>
      <c r="AK27" s="413">
        <f t="shared" ref="AK27" si="293">S27*J27</f>
        <v>0</v>
      </c>
      <c r="AL27" s="413">
        <f>T27*V27*J27</f>
        <v>0</v>
      </c>
      <c r="AM27" s="429">
        <f t="shared" ref="AM27" si="294">IFERROR(AL27*M27,0)</f>
        <v>0</v>
      </c>
      <c r="AN27" s="413">
        <f t="shared" ref="AN27" si="295">IF(W27&gt;0,IF(AE27&gt;0,($G$5/160)*(W27/60)*AE27*J27,0),IF(AE27&gt;0,($G$5/160)*((AC27+AC28+AC29)/60)*AE27*J27,0))</f>
        <v>1.3773437500000001</v>
      </c>
      <c r="AO27" s="428">
        <f>IFERROR(AN27*M27,0)</f>
        <v>1.3773437500000001</v>
      </c>
      <c r="AP27" s="385">
        <f t="shared" ref="AP27" si="296">IF($N27="In (zvyšuje náklady)",AF27,0)</f>
        <v>0</v>
      </c>
      <c r="AQ27" s="383">
        <f t="shared" ref="AQ27" si="297">IF($N27="In (zvyšuje náklady)",AG27,0)</f>
        <v>0</v>
      </c>
      <c r="AR27" s="383">
        <f t="shared" ref="AR27" si="298">IF($N27="In (zvyšuje náklady)",AH27,0)</f>
        <v>0</v>
      </c>
      <c r="AS27" s="383">
        <f t="shared" ref="AS27" si="299">IF($N27="In (zvyšuje náklady)",AI27,0)</f>
        <v>0</v>
      </c>
      <c r="AT27" s="383">
        <f t="shared" ref="AT27" si="300">IF($N27="In (zvyšuje náklady)",AJ27,0)</f>
        <v>0</v>
      </c>
      <c r="AU27" s="383">
        <f t="shared" ref="AU27" si="301">IF($N27="In (zvyšuje náklady)",AK27,0)</f>
        <v>0</v>
      </c>
      <c r="AV27" s="383">
        <f t="shared" ref="AV27" si="302">IF($N27="In (zvyšuje náklady)",AL27,0)</f>
        <v>0</v>
      </c>
      <c r="AW27" s="383">
        <f t="shared" ref="AW27" si="303">IF($N27="In (zvyšuje náklady)",AM27,0)</f>
        <v>0</v>
      </c>
      <c r="AX27" s="383">
        <f t="shared" ref="AX27" si="304">IF($N27="In (zvyšuje náklady)",AN27,0)</f>
        <v>1.3773437500000001</v>
      </c>
      <c r="AY27" s="383">
        <f t="shared" ref="AY27" si="305">IF($N27="In (zvyšuje náklady)",AO27,0)</f>
        <v>1.3773437500000001</v>
      </c>
      <c r="AZ27" s="383" t="str">
        <f t="shared" ref="AZ27" si="306">IF($N27="Out (znižuje náklady)",AF27,"0")</f>
        <v>0</v>
      </c>
      <c r="BA27" s="383" t="str">
        <f t="shared" ref="BA27" si="307">IF($N27="Out (znižuje náklady)",AG27,"0")</f>
        <v>0</v>
      </c>
      <c r="BB27" s="383" t="str">
        <f t="shared" ref="BB27" si="308">IF($N27="Out (znižuje náklady)",AH27,"0")</f>
        <v>0</v>
      </c>
      <c r="BC27" s="383" t="str">
        <f t="shared" ref="BC27" si="309">IF($N27="Out (znižuje náklady)",AI27,"0")</f>
        <v>0</v>
      </c>
      <c r="BD27" s="383" t="str">
        <f t="shared" ref="BD27" si="310">IF($N27="Out (znižuje náklady)",AJ27,"0")</f>
        <v>0</v>
      </c>
      <c r="BE27" s="383" t="str">
        <f t="shared" ref="BE27" si="311">IF($N27="Out (znižuje náklady)",AK27,"0")</f>
        <v>0</v>
      </c>
      <c r="BF27" s="383" t="str">
        <f t="shared" ref="BF27" si="312">IF($N27="Out (znižuje náklady)",AL27,"0")</f>
        <v>0</v>
      </c>
      <c r="BG27" s="383" t="str">
        <f t="shared" ref="BG27" si="313">IF($N27="Out (znižuje náklady)",AM27,"0")</f>
        <v>0</v>
      </c>
      <c r="BH27" s="383" t="str">
        <f t="shared" ref="BH27" si="314">IF($N27="Out (znižuje náklady)",AN27,"0")</f>
        <v>0</v>
      </c>
      <c r="BI27" s="494" t="str">
        <f t="shared" ref="BI27" si="315">IF($N27="Out (znižuje náklady)",AO27,"0")</f>
        <v>0</v>
      </c>
      <c r="BJ27" s="380">
        <f>IF(F27=vstupy!$B$47,0,1)</f>
        <v>1</v>
      </c>
      <c r="BK27" s="385">
        <f t="shared" ref="BK27" si="316">$BJ27*AP27</f>
        <v>0</v>
      </c>
      <c r="BL27" s="383">
        <f t="shared" ref="BL27" si="317">$BJ27*AQ27</f>
        <v>0</v>
      </c>
      <c r="BM27" s="383">
        <f t="shared" ref="BM27" si="318">$BJ27*AR27</f>
        <v>0</v>
      </c>
      <c r="BN27" s="383">
        <f t="shared" ref="BN27" si="319">$BJ27*AS27</f>
        <v>0</v>
      </c>
      <c r="BO27" s="383">
        <f t="shared" ref="BO27" si="320">$BJ27*AT27</f>
        <v>0</v>
      </c>
      <c r="BP27" s="383">
        <f t="shared" ref="BP27" si="321">$BJ27*AU27</f>
        <v>0</v>
      </c>
      <c r="BQ27" s="383">
        <f t="shared" ref="BQ27" si="322">$BJ27*AV27</f>
        <v>0</v>
      </c>
      <c r="BR27" s="383">
        <f t="shared" ref="BR27" si="323">$BJ27*AW27</f>
        <v>0</v>
      </c>
      <c r="BS27" s="383">
        <f t="shared" ref="BS27" si="324">$BJ27*AX27</f>
        <v>1.3773437500000001</v>
      </c>
      <c r="BT27" s="384">
        <f t="shared" ref="BT27" si="325">$BJ27*AY27</f>
        <v>1.3773437500000001</v>
      </c>
      <c r="BU27" s="385">
        <f t="shared" ref="BU27" si="326">$BJ27*AZ27</f>
        <v>0</v>
      </c>
      <c r="BV27" s="383">
        <f t="shared" ref="BV27" si="327">$BJ27*BA27</f>
        <v>0</v>
      </c>
      <c r="BW27" s="383">
        <f t="shared" ref="BW27" si="328">$BJ27*BB27</f>
        <v>0</v>
      </c>
      <c r="BX27" s="383">
        <f t="shared" ref="BX27" si="329">$BJ27*BC27</f>
        <v>0</v>
      </c>
      <c r="BY27" s="383">
        <f t="shared" ref="BY27" si="330">$BJ27*BD27</f>
        <v>0</v>
      </c>
      <c r="BZ27" s="383">
        <f t="shared" ref="BZ27" si="331">$BJ27*BE27</f>
        <v>0</v>
      </c>
      <c r="CA27" s="383">
        <f t="shared" ref="CA27" si="332">$BJ27*BF27</f>
        <v>0</v>
      </c>
      <c r="CB27" s="383">
        <f t="shared" ref="CB27" si="333">$BJ27*BG27</f>
        <v>0</v>
      </c>
      <c r="CC27" s="383">
        <f t="shared" ref="CC27" si="334">$BJ27*BH27</f>
        <v>0</v>
      </c>
      <c r="CD27" s="384">
        <f t="shared" ref="CD27" si="335">$BJ27*BI27</f>
        <v>0</v>
      </c>
      <c r="CE27" s="426">
        <f>IF(N27="Nemení sa",1,0)</f>
        <v>0</v>
      </c>
      <c r="CF27" s="385">
        <f>AG27*$CE27</f>
        <v>0</v>
      </c>
      <c r="CG27" s="383">
        <f>AI27*$CE27</f>
        <v>0</v>
      </c>
      <c r="CH27" s="383">
        <f>AK27*$CE27</f>
        <v>0</v>
      </c>
      <c r="CI27" s="383">
        <f>AM27*$CE27</f>
        <v>0</v>
      </c>
      <c r="CJ27" s="384">
        <f>AO27*$CE27</f>
        <v>0</v>
      </c>
      <c r="CK27" s="427">
        <f t="shared" ref="CK27" si="336">SUM(CF27:CJ29)</f>
        <v>0</v>
      </c>
      <c r="CL27" s="423" t="str">
        <f>IF(F27=vstupy!B$42,"1",0)</f>
        <v>1</v>
      </c>
      <c r="CM27" s="385">
        <f t="shared" ref="CM27:CV27" si="337">IF($CL27="1",AP27,0)</f>
        <v>0</v>
      </c>
      <c r="CN27" s="383">
        <f t="shared" si="337"/>
        <v>0</v>
      </c>
      <c r="CO27" s="383">
        <f t="shared" si="337"/>
        <v>0</v>
      </c>
      <c r="CP27" s="383">
        <f t="shared" si="337"/>
        <v>0</v>
      </c>
      <c r="CQ27" s="383">
        <f t="shared" si="337"/>
        <v>0</v>
      </c>
      <c r="CR27" s="383">
        <f t="shared" si="337"/>
        <v>0</v>
      </c>
      <c r="CS27" s="383">
        <f t="shared" si="337"/>
        <v>0</v>
      </c>
      <c r="CT27" s="383">
        <f t="shared" si="337"/>
        <v>0</v>
      </c>
      <c r="CU27" s="383">
        <f t="shared" si="337"/>
        <v>1.3773437500000001</v>
      </c>
      <c r="CV27" s="384">
        <f t="shared" si="337"/>
        <v>1.3773437500000001</v>
      </c>
      <c r="CW27" s="380">
        <f>CP27+CT27+CV27</f>
        <v>1.3773437500000001</v>
      </c>
      <c r="CX27" s="380">
        <f t="shared" ref="CX27" si="338">CN27+CR27</f>
        <v>0</v>
      </c>
      <c r="CY27" s="385" t="str">
        <f t="shared" ref="CY27:DH27" si="339">IF($CL27="1",AZ27,0)</f>
        <v>0</v>
      </c>
      <c r="CZ27" s="383" t="str">
        <f t="shared" si="339"/>
        <v>0</v>
      </c>
      <c r="DA27" s="383" t="str">
        <f t="shared" si="339"/>
        <v>0</v>
      </c>
      <c r="DB27" s="383" t="str">
        <f t="shared" si="339"/>
        <v>0</v>
      </c>
      <c r="DC27" s="383" t="str">
        <f t="shared" si="339"/>
        <v>0</v>
      </c>
      <c r="DD27" s="383" t="str">
        <f t="shared" si="339"/>
        <v>0</v>
      </c>
      <c r="DE27" s="383" t="str">
        <f t="shared" si="339"/>
        <v>0</v>
      </c>
      <c r="DF27" s="383" t="str">
        <f t="shared" si="339"/>
        <v>0</v>
      </c>
      <c r="DG27" s="383" t="str">
        <f t="shared" si="339"/>
        <v>0</v>
      </c>
      <c r="DH27" s="384" t="str">
        <f t="shared" si="339"/>
        <v>0</v>
      </c>
      <c r="DI27" s="377">
        <f>DB27+DF27+DH27</f>
        <v>0</v>
      </c>
      <c r="DJ27" s="377">
        <f t="shared" ref="DJ27" si="340">CZ27+DD27</f>
        <v>0</v>
      </c>
      <c r="DK27" s="422">
        <f>IF(CE27=0,1,0)</f>
        <v>1</v>
      </c>
      <c r="DL27" s="422">
        <f>IFERROR(IF($AF27="N",AH27+AJ27+AL27+AN27,AF27+AH27+AJ27+AL27+AN27),0)*$DK27</f>
        <v>1.3773437500000001</v>
      </c>
      <c r="DM27" s="422">
        <f>(AG27+AI27+AK27+AM27+AO27)*$DK27</f>
        <v>1.3773437500000001</v>
      </c>
      <c r="DN27" s="422">
        <f>AS27+AW27+AY27-CW27</f>
        <v>0</v>
      </c>
      <c r="DO27" s="422">
        <f>BC27+BG27+BI27-DI27</f>
        <v>0</v>
      </c>
      <c r="DP27" s="422">
        <f>DN27+DO27</f>
        <v>0</v>
      </c>
      <c r="DQ27" s="421" t="str">
        <f>IF(OR(F27=vstupy!B$40,F27=vstupy!B$41,F27=vstupy!B$42,),"0","1")</f>
        <v>0</v>
      </c>
      <c r="DR27" s="385">
        <f>IF($DQ27="1",AQ27,"0")+CF27</f>
        <v>0</v>
      </c>
      <c r="DS27" s="383">
        <f>IF($DQ27="1",AS27,"0")+CG27</f>
        <v>0</v>
      </c>
      <c r="DT27" s="383">
        <f>IF($DQ27="1",AU27,"0")+CH27</f>
        <v>0</v>
      </c>
      <c r="DU27" s="383">
        <f>IF($DQ27="1",AW27,"0")+CI27</f>
        <v>0</v>
      </c>
      <c r="DV27" s="384">
        <f>IF($DQ27="1",AY27,"0")+CJ27</f>
        <v>0</v>
      </c>
      <c r="DW27" s="451">
        <f t="shared" ref="DW27" si="341">SUM(DR27:DV29)</f>
        <v>0</v>
      </c>
      <c r="DX27" s="385" t="str">
        <f t="shared" ref="DX27" si="342">IF($DQ27="1",BA27,"0")</f>
        <v>0</v>
      </c>
      <c r="DY27" s="383" t="str">
        <f t="shared" ref="DY27" si="343">IF($DQ27="1",BC27,"0")</f>
        <v>0</v>
      </c>
      <c r="DZ27" s="383" t="str">
        <f t="shared" ref="DZ27" si="344">IF($DQ27="1",BE27,"0")</f>
        <v>0</v>
      </c>
      <c r="EA27" s="383" t="str">
        <f>IF($DQ27="1",BG27,"0")</f>
        <v>0</v>
      </c>
      <c r="EB27" s="384" t="str">
        <f>IF($DQ27="1",BI27,"0")</f>
        <v>0</v>
      </c>
      <c r="EC27" s="451">
        <f t="shared" ref="EC27" si="345">SUM(DX27:EB29)</f>
        <v>0</v>
      </c>
      <c r="ED27" s="450">
        <f>EC27+DW27</f>
        <v>0</v>
      </c>
    </row>
    <row r="28" spans="2:134" ht="12.6" customHeight="1" x14ac:dyDescent="0.2">
      <c r="B28" s="469"/>
      <c r="C28" s="475"/>
      <c r="D28" s="436"/>
      <c r="E28" s="436"/>
      <c r="F28" s="471"/>
      <c r="G28" s="461"/>
      <c r="H28" s="463"/>
      <c r="I28" s="463"/>
      <c r="J28" s="332"/>
      <c r="K28" s="263"/>
      <c r="L28" s="436"/>
      <c r="M28" s="473"/>
      <c r="N28" s="471"/>
      <c r="O28" s="436"/>
      <c r="P28" s="463"/>
      <c r="Q28" s="408"/>
      <c r="R28" s="283"/>
      <c r="S28" s="443"/>
      <c r="T28" s="445"/>
      <c r="U28" s="408"/>
      <c r="V28" s="283"/>
      <c r="W28" s="284"/>
      <c r="X28" s="194" t="s">
        <v>157</v>
      </c>
      <c r="Y28" s="208" t="s">
        <v>152</v>
      </c>
      <c r="Z28" s="205">
        <f>VLOOKUP($X28,vstupy!$B$18:$F$31,MATCH($Y28,vstupy!$B$17:$F$17,0),0)</f>
        <v>0</v>
      </c>
      <c r="AA28" s="133" t="s">
        <v>158</v>
      </c>
      <c r="AB28" s="205">
        <f>VLOOKUP($AA28,[1]vstupy!$B$34:$C$36,2,FALSE)</f>
        <v>0</v>
      </c>
      <c r="AC28" s="205">
        <f t="shared" si="290"/>
        <v>0</v>
      </c>
      <c r="AD28" s="466"/>
      <c r="AE28" s="418"/>
      <c r="AF28" s="477"/>
      <c r="AG28" s="414"/>
      <c r="AH28" s="414"/>
      <c r="AI28" s="414"/>
      <c r="AJ28" s="433"/>
      <c r="AK28" s="414"/>
      <c r="AL28" s="414"/>
      <c r="AM28" s="430"/>
      <c r="AN28" s="414"/>
      <c r="AO28" s="415"/>
      <c r="AP28" s="385"/>
      <c r="AQ28" s="383"/>
      <c r="AR28" s="383"/>
      <c r="AS28" s="383"/>
      <c r="AT28" s="383"/>
      <c r="AU28" s="383"/>
      <c r="AV28" s="383"/>
      <c r="AW28" s="383"/>
      <c r="AX28" s="383"/>
      <c r="AY28" s="383"/>
      <c r="AZ28" s="383"/>
      <c r="BA28" s="383"/>
      <c r="BB28" s="383"/>
      <c r="BC28" s="383"/>
      <c r="BD28" s="383"/>
      <c r="BE28" s="383"/>
      <c r="BF28" s="383"/>
      <c r="BG28" s="383"/>
      <c r="BH28" s="383"/>
      <c r="BI28" s="494"/>
      <c r="BJ28" s="380"/>
      <c r="BK28" s="385"/>
      <c r="BL28" s="383"/>
      <c r="BM28" s="383"/>
      <c r="BN28" s="383"/>
      <c r="BO28" s="383"/>
      <c r="BP28" s="383"/>
      <c r="BQ28" s="383"/>
      <c r="BR28" s="383"/>
      <c r="BS28" s="383"/>
      <c r="BT28" s="384"/>
      <c r="BU28" s="385"/>
      <c r="BV28" s="383"/>
      <c r="BW28" s="383"/>
      <c r="BX28" s="383"/>
      <c r="BY28" s="383"/>
      <c r="BZ28" s="383"/>
      <c r="CA28" s="383"/>
      <c r="CB28" s="383"/>
      <c r="CC28" s="383"/>
      <c r="CD28" s="384"/>
      <c r="CE28" s="426"/>
      <c r="CF28" s="385"/>
      <c r="CG28" s="383"/>
      <c r="CH28" s="383"/>
      <c r="CI28" s="383"/>
      <c r="CJ28" s="384"/>
      <c r="CK28" s="427"/>
      <c r="CL28" s="424"/>
      <c r="CM28" s="385"/>
      <c r="CN28" s="383"/>
      <c r="CO28" s="383"/>
      <c r="CP28" s="383"/>
      <c r="CQ28" s="383"/>
      <c r="CR28" s="383"/>
      <c r="CS28" s="383"/>
      <c r="CT28" s="383"/>
      <c r="CU28" s="383"/>
      <c r="CV28" s="384"/>
      <c r="CW28" s="380"/>
      <c r="CX28" s="380"/>
      <c r="CY28" s="385"/>
      <c r="CZ28" s="383"/>
      <c r="DA28" s="383"/>
      <c r="DB28" s="383"/>
      <c r="DC28" s="383"/>
      <c r="DD28" s="383"/>
      <c r="DE28" s="383"/>
      <c r="DF28" s="383"/>
      <c r="DG28" s="383"/>
      <c r="DH28" s="384"/>
      <c r="DI28" s="377"/>
      <c r="DJ28" s="377"/>
      <c r="DK28" s="422"/>
      <c r="DL28" s="422"/>
      <c r="DM28" s="422"/>
      <c r="DN28" s="422"/>
      <c r="DO28" s="422"/>
      <c r="DP28" s="422"/>
      <c r="DQ28" s="421"/>
      <c r="DR28" s="385"/>
      <c r="DS28" s="383"/>
      <c r="DT28" s="383"/>
      <c r="DU28" s="383"/>
      <c r="DV28" s="384"/>
      <c r="DW28" s="451"/>
      <c r="DX28" s="385"/>
      <c r="DY28" s="383"/>
      <c r="DZ28" s="383"/>
      <c r="EA28" s="383"/>
      <c r="EB28" s="384"/>
      <c r="EC28" s="451"/>
      <c r="ED28" s="450"/>
    </row>
    <row r="29" spans="2:134" ht="12.6" customHeight="1" x14ac:dyDescent="0.2">
      <c r="B29" s="469"/>
      <c r="C29" s="476"/>
      <c r="D29" s="436"/>
      <c r="E29" s="436"/>
      <c r="F29" s="472"/>
      <c r="G29" s="461"/>
      <c r="H29" s="464"/>
      <c r="I29" s="464"/>
      <c r="J29" s="333"/>
      <c r="K29" s="264"/>
      <c r="L29" s="436"/>
      <c r="M29" s="473"/>
      <c r="N29" s="472"/>
      <c r="O29" s="436"/>
      <c r="P29" s="464"/>
      <c r="Q29" s="408"/>
      <c r="R29" s="285"/>
      <c r="S29" s="443"/>
      <c r="T29" s="445"/>
      <c r="U29" s="408"/>
      <c r="V29" s="285"/>
      <c r="W29" s="286"/>
      <c r="X29" s="194" t="s">
        <v>157</v>
      </c>
      <c r="Y29" s="208" t="s">
        <v>152</v>
      </c>
      <c r="Z29" s="205">
        <f>VLOOKUP($X29,vstupy!$B$18:$F$31,MATCH($Y29,vstupy!$B$17:$F$17,0),0)</f>
        <v>0</v>
      </c>
      <c r="AA29" s="133" t="s">
        <v>158</v>
      </c>
      <c r="AB29" s="205">
        <f>VLOOKUP($AA29,[1]vstupy!$B$34:$C$36,2,FALSE)</f>
        <v>0</v>
      </c>
      <c r="AC29" s="205">
        <f t="shared" si="290"/>
        <v>0</v>
      </c>
      <c r="AD29" s="467"/>
      <c r="AE29" s="419"/>
      <c r="AF29" s="477"/>
      <c r="AG29" s="414"/>
      <c r="AH29" s="414"/>
      <c r="AI29" s="414"/>
      <c r="AJ29" s="420"/>
      <c r="AK29" s="414"/>
      <c r="AL29" s="414"/>
      <c r="AM29" s="413"/>
      <c r="AN29" s="414"/>
      <c r="AO29" s="415"/>
      <c r="AP29" s="385"/>
      <c r="AQ29" s="383"/>
      <c r="AR29" s="383"/>
      <c r="AS29" s="383"/>
      <c r="AT29" s="383"/>
      <c r="AU29" s="383"/>
      <c r="AV29" s="383"/>
      <c r="AW29" s="383"/>
      <c r="AX29" s="383"/>
      <c r="AY29" s="383"/>
      <c r="AZ29" s="383"/>
      <c r="BA29" s="383"/>
      <c r="BB29" s="383"/>
      <c r="BC29" s="383"/>
      <c r="BD29" s="383"/>
      <c r="BE29" s="383"/>
      <c r="BF29" s="383"/>
      <c r="BG29" s="383"/>
      <c r="BH29" s="383"/>
      <c r="BI29" s="494"/>
      <c r="BJ29" s="380"/>
      <c r="BK29" s="385"/>
      <c r="BL29" s="383"/>
      <c r="BM29" s="383"/>
      <c r="BN29" s="383"/>
      <c r="BO29" s="383"/>
      <c r="BP29" s="383"/>
      <c r="BQ29" s="383"/>
      <c r="BR29" s="383"/>
      <c r="BS29" s="383"/>
      <c r="BT29" s="384"/>
      <c r="BU29" s="385"/>
      <c r="BV29" s="383"/>
      <c r="BW29" s="383"/>
      <c r="BX29" s="383"/>
      <c r="BY29" s="383"/>
      <c r="BZ29" s="383"/>
      <c r="CA29" s="383"/>
      <c r="CB29" s="383"/>
      <c r="CC29" s="383"/>
      <c r="CD29" s="384"/>
      <c r="CE29" s="426"/>
      <c r="CF29" s="385"/>
      <c r="CG29" s="383"/>
      <c r="CH29" s="383"/>
      <c r="CI29" s="383"/>
      <c r="CJ29" s="384"/>
      <c r="CK29" s="427"/>
      <c r="CL29" s="425"/>
      <c r="CM29" s="385"/>
      <c r="CN29" s="383"/>
      <c r="CO29" s="383"/>
      <c r="CP29" s="383"/>
      <c r="CQ29" s="383"/>
      <c r="CR29" s="383"/>
      <c r="CS29" s="383"/>
      <c r="CT29" s="383"/>
      <c r="CU29" s="383"/>
      <c r="CV29" s="384"/>
      <c r="CW29" s="380"/>
      <c r="CX29" s="380"/>
      <c r="CY29" s="385"/>
      <c r="CZ29" s="383"/>
      <c r="DA29" s="383"/>
      <c r="DB29" s="383"/>
      <c r="DC29" s="383"/>
      <c r="DD29" s="383"/>
      <c r="DE29" s="383"/>
      <c r="DF29" s="383"/>
      <c r="DG29" s="383"/>
      <c r="DH29" s="384"/>
      <c r="DI29" s="377"/>
      <c r="DJ29" s="377"/>
      <c r="DK29" s="422"/>
      <c r="DL29" s="422"/>
      <c r="DM29" s="422"/>
      <c r="DN29" s="422"/>
      <c r="DO29" s="422"/>
      <c r="DP29" s="422"/>
      <c r="DQ29" s="421"/>
      <c r="DR29" s="385"/>
      <c r="DS29" s="383"/>
      <c r="DT29" s="383"/>
      <c r="DU29" s="383"/>
      <c r="DV29" s="384"/>
      <c r="DW29" s="451"/>
      <c r="DX29" s="385"/>
      <c r="DY29" s="383"/>
      <c r="DZ29" s="383"/>
      <c r="EA29" s="383"/>
      <c r="EB29" s="384"/>
      <c r="EC29" s="451"/>
      <c r="ED29" s="450"/>
    </row>
    <row r="30" spans="2:134" ht="12.6" customHeight="1" x14ac:dyDescent="0.2">
      <c r="B30" s="469">
        <v>8</v>
      </c>
      <c r="C30" s="474" t="s">
        <v>313</v>
      </c>
      <c r="D30" s="436" t="s">
        <v>316</v>
      </c>
      <c r="E30" s="436" t="s">
        <v>324</v>
      </c>
      <c r="F30" s="470" t="s">
        <v>209</v>
      </c>
      <c r="G30" s="461"/>
      <c r="H30" s="462" t="str">
        <f t="shared" ref="H30" si="346">IF($F30="3e)  Skoršia transpozícia  - zavedenie transpozície pred termínom ktorý určuje smernica EÚ. "," ","")</f>
        <v/>
      </c>
      <c r="I30" s="462" t="str">
        <f t="shared" ref="I30" si="347">IF($F30="3e)  Skoršia transpozícia  - zavedenie transpozície pred termínom ktorý určuje smernica EÚ. ",$H30,"NA")</f>
        <v>NA</v>
      </c>
      <c r="J30" s="331">
        <f>IF(I30&gt;12,1,I30/12)</f>
        <v>1</v>
      </c>
      <c r="K30" s="262"/>
      <c r="L30" s="436">
        <v>1</v>
      </c>
      <c r="M30" s="473">
        <f>IF(L30="N",0,L30)</f>
        <v>1</v>
      </c>
      <c r="N30" s="470" t="s">
        <v>211</v>
      </c>
      <c r="O30" s="436"/>
      <c r="P30" s="462">
        <v>600</v>
      </c>
      <c r="Q30" s="408" t="s">
        <v>185</v>
      </c>
      <c r="R30" s="281">
        <f>VLOOKUP(Q30,[1]vstupy!$B$3:$C$15,2,FALSE)</f>
        <v>0.25</v>
      </c>
      <c r="S30" s="443"/>
      <c r="T30" s="445"/>
      <c r="U30" s="408" t="s">
        <v>36</v>
      </c>
      <c r="V30" s="281">
        <f>VLOOKUP(U30,[1]vstupy!$B$3:$C$15,2,FALSE)</f>
        <v>0</v>
      </c>
      <c r="W30" s="265"/>
      <c r="X30" s="194" t="s">
        <v>143</v>
      </c>
      <c r="Y30" s="208" t="s">
        <v>153</v>
      </c>
      <c r="Z30" s="205">
        <f>VLOOKUP($X30,vstupy!$B$18:$F$31,MATCH($Y30,vstupy!$B$17:$F$17,0),0)</f>
        <v>60</v>
      </c>
      <c r="AA30" s="133" t="s">
        <v>160</v>
      </c>
      <c r="AB30" s="205">
        <f>VLOOKUP($AA30,[1]vstupy!$B$34:$C$36,2,FALSE)</f>
        <v>0</v>
      </c>
      <c r="AC30" s="205">
        <f t="shared" si="290"/>
        <v>60</v>
      </c>
      <c r="AD30" s="465" t="s">
        <v>185</v>
      </c>
      <c r="AE30" s="417">
        <f>VLOOKUP(AD30,vstupy!$B$3:$C$15,2,FALSE)</f>
        <v>0.25</v>
      </c>
      <c r="AF30" s="477">
        <f>IFERROR(IF(M30=0,"N",O30/L30*J30),0)</f>
        <v>0</v>
      </c>
      <c r="AG30" s="413">
        <f>O30*J30</f>
        <v>0</v>
      </c>
      <c r="AH30" s="420">
        <f t="shared" ref="AH30" si="348">P30*R30*J30</f>
        <v>150</v>
      </c>
      <c r="AI30" s="413">
        <f t="shared" ref="AI30" si="349">IFERROR(AH30*M30,0)</f>
        <v>150</v>
      </c>
      <c r="AJ30" s="420">
        <f t="shared" si="177"/>
        <v>0</v>
      </c>
      <c r="AK30" s="413">
        <f t="shared" ref="AK30" si="350">S30*J30</f>
        <v>0</v>
      </c>
      <c r="AL30" s="413">
        <f>T30*V30*J30</f>
        <v>0</v>
      </c>
      <c r="AM30" s="429">
        <f t="shared" ref="AM30" si="351">IFERROR(AL30*M30,0)</f>
        <v>0</v>
      </c>
      <c r="AN30" s="413">
        <f t="shared" ref="AN30" si="352">IF(W30&gt;0,IF(AE30&gt;0,($G$5/160)*(W30/60)*AE30*J30,0),IF(AE30&gt;0,($G$5/160)*((AC30+AC31+AC32)/60)*AE30*J30,0))</f>
        <v>2.7546875000000002</v>
      </c>
      <c r="AO30" s="428">
        <f>IFERROR(AN30*M30,0)</f>
        <v>2.7546875000000002</v>
      </c>
      <c r="AP30" s="385">
        <f t="shared" ref="AP30" si="353">IF($N30="In (zvyšuje náklady)",AF30,0)</f>
        <v>0</v>
      </c>
      <c r="AQ30" s="383">
        <f t="shared" ref="AQ30" si="354">IF($N30="In (zvyšuje náklady)",AG30,0)</f>
        <v>0</v>
      </c>
      <c r="AR30" s="383">
        <f t="shared" ref="AR30" si="355">IF($N30="In (zvyšuje náklady)",AH30,0)</f>
        <v>150</v>
      </c>
      <c r="AS30" s="383">
        <f t="shared" ref="AS30" si="356">IF($N30="In (zvyšuje náklady)",AI30,0)</f>
        <v>150</v>
      </c>
      <c r="AT30" s="383">
        <f t="shared" ref="AT30" si="357">IF($N30="In (zvyšuje náklady)",AJ30,0)</f>
        <v>0</v>
      </c>
      <c r="AU30" s="383">
        <f t="shared" ref="AU30" si="358">IF($N30="In (zvyšuje náklady)",AK30,0)</f>
        <v>0</v>
      </c>
      <c r="AV30" s="383">
        <f t="shared" ref="AV30" si="359">IF($N30="In (zvyšuje náklady)",AL30,0)</f>
        <v>0</v>
      </c>
      <c r="AW30" s="383">
        <f t="shared" ref="AW30" si="360">IF($N30="In (zvyšuje náklady)",AM30,0)</f>
        <v>0</v>
      </c>
      <c r="AX30" s="383">
        <f t="shared" ref="AX30" si="361">IF($N30="In (zvyšuje náklady)",AN30,0)</f>
        <v>2.7546875000000002</v>
      </c>
      <c r="AY30" s="383">
        <f t="shared" ref="AY30" si="362">IF($N30="In (zvyšuje náklady)",AO30,0)</f>
        <v>2.7546875000000002</v>
      </c>
      <c r="AZ30" s="383" t="str">
        <f t="shared" ref="AZ30" si="363">IF($N30="Out (znižuje náklady)",AF30,"0")</f>
        <v>0</v>
      </c>
      <c r="BA30" s="383" t="str">
        <f t="shared" ref="BA30" si="364">IF($N30="Out (znižuje náklady)",AG30,"0")</f>
        <v>0</v>
      </c>
      <c r="BB30" s="383" t="str">
        <f t="shared" ref="BB30" si="365">IF($N30="Out (znižuje náklady)",AH30,"0")</f>
        <v>0</v>
      </c>
      <c r="BC30" s="383" t="str">
        <f t="shared" ref="BC30" si="366">IF($N30="Out (znižuje náklady)",AI30,"0")</f>
        <v>0</v>
      </c>
      <c r="BD30" s="383" t="str">
        <f t="shared" ref="BD30" si="367">IF($N30="Out (znižuje náklady)",AJ30,"0")</f>
        <v>0</v>
      </c>
      <c r="BE30" s="383" t="str">
        <f t="shared" ref="BE30" si="368">IF($N30="Out (znižuje náklady)",AK30,"0")</f>
        <v>0</v>
      </c>
      <c r="BF30" s="383" t="str">
        <f t="shared" ref="BF30" si="369">IF($N30="Out (znižuje náklady)",AL30,"0")</f>
        <v>0</v>
      </c>
      <c r="BG30" s="383" t="str">
        <f t="shared" ref="BG30" si="370">IF($N30="Out (znižuje náklady)",AM30,"0")</f>
        <v>0</v>
      </c>
      <c r="BH30" s="383" t="str">
        <f t="shared" ref="BH30" si="371">IF($N30="Out (znižuje náklady)",AN30,"0")</f>
        <v>0</v>
      </c>
      <c r="BI30" s="494" t="str">
        <f t="shared" ref="BI30" si="372">IF($N30="Out (znižuje náklady)",AO30,"0")</f>
        <v>0</v>
      </c>
      <c r="BJ30" s="380">
        <f>IF(F30=vstupy!$B$47,0,1)</f>
        <v>1</v>
      </c>
      <c r="BK30" s="385">
        <f t="shared" ref="BK30" si="373">$BJ30*AP30</f>
        <v>0</v>
      </c>
      <c r="BL30" s="383">
        <f t="shared" ref="BL30" si="374">$BJ30*AQ30</f>
        <v>0</v>
      </c>
      <c r="BM30" s="383">
        <f t="shared" ref="BM30" si="375">$BJ30*AR30</f>
        <v>150</v>
      </c>
      <c r="BN30" s="383">
        <f t="shared" ref="BN30" si="376">$BJ30*AS30</f>
        <v>150</v>
      </c>
      <c r="BO30" s="383">
        <f t="shared" ref="BO30" si="377">$BJ30*AT30</f>
        <v>0</v>
      </c>
      <c r="BP30" s="383">
        <f t="shared" ref="BP30" si="378">$BJ30*AU30</f>
        <v>0</v>
      </c>
      <c r="BQ30" s="383">
        <f t="shared" ref="BQ30" si="379">$BJ30*AV30</f>
        <v>0</v>
      </c>
      <c r="BR30" s="383">
        <f t="shared" ref="BR30" si="380">$BJ30*AW30</f>
        <v>0</v>
      </c>
      <c r="BS30" s="383">
        <f t="shared" ref="BS30" si="381">$BJ30*AX30</f>
        <v>2.7546875000000002</v>
      </c>
      <c r="BT30" s="384">
        <f t="shared" ref="BT30" si="382">$BJ30*AY30</f>
        <v>2.7546875000000002</v>
      </c>
      <c r="BU30" s="385">
        <f t="shared" ref="BU30" si="383">$BJ30*AZ30</f>
        <v>0</v>
      </c>
      <c r="BV30" s="383">
        <f t="shared" ref="BV30" si="384">$BJ30*BA30</f>
        <v>0</v>
      </c>
      <c r="BW30" s="383">
        <f t="shared" ref="BW30" si="385">$BJ30*BB30</f>
        <v>0</v>
      </c>
      <c r="BX30" s="383">
        <f t="shared" ref="BX30" si="386">$BJ30*BC30</f>
        <v>0</v>
      </c>
      <c r="BY30" s="383">
        <f t="shared" ref="BY30" si="387">$BJ30*BD30</f>
        <v>0</v>
      </c>
      <c r="BZ30" s="383">
        <f t="shared" ref="BZ30" si="388">$BJ30*BE30</f>
        <v>0</v>
      </c>
      <c r="CA30" s="383">
        <f t="shared" ref="CA30" si="389">$BJ30*BF30</f>
        <v>0</v>
      </c>
      <c r="CB30" s="383">
        <f t="shared" ref="CB30" si="390">$BJ30*BG30</f>
        <v>0</v>
      </c>
      <c r="CC30" s="383">
        <f t="shared" ref="CC30" si="391">$BJ30*BH30</f>
        <v>0</v>
      </c>
      <c r="CD30" s="384">
        <f t="shared" ref="CD30" si="392">$BJ30*BI30</f>
        <v>0</v>
      </c>
      <c r="CE30" s="426">
        <f>IF(N30="Nemení sa",1,0)</f>
        <v>0</v>
      </c>
      <c r="CF30" s="385">
        <f>AG30*$CE30</f>
        <v>0</v>
      </c>
      <c r="CG30" s="383">
        <f>AI30*$CE30</f>
        <v>0</v>
      </c>
      <c r="CH30" s="383">
        <f>AK30*$CE30</f>
        <v>0</v>
      </c>
      <c r="CI30" s="383">
        <f>AM30*$CE30</f>
        <v>0</v>
      </c>
      <c r="CJ30" s="384">
        <f>AO30*$CE30</f>
        <v>0</v>
      </c>
      <c r="CK30" s="427">
        <f t="shared" ref="CK30" si="393">SUM(CF30:CJ32)</f>
        <v>0</v>
      </c>
      <c r="CL30" s="423" t="str">
        <f>IF(F30=vstupy!B$42,"1",0)</f>
        <v>1</v>
      </c>
      <c r="CM30" s="385">
        <f t="shared" ref="CM30:CV30" si="394">IF($CL30="1",AP30,0)</f>
        <v>0</v>
      </c>
      <c r="CN30" s="383">
        <f t="shared" si="394"/>
        <v>0</v>
      </c>
      <c r="CO30" s="383">
        <f t="shared" si="394"/>
        <v>150</v>
      </c>
      <c r="CP30" s="383">
        <f t="shared" si="394"/>
        <v>150</v>
      </c>
      <c r="CQ30" s="383">
        <f t="shared" si="394"/>
        <v>0</v>
      </c>
      <c r="CR30" s="383">
        <f t="shared" si="394"/>
        <v>0</v>
      </c>
      <c r="CS30" s="383">
        <f t="shared" si="394"/>
        <v>0</v>
      </c>
      <c r="CT30" s="383">
        <f t="shared" si="394"/>
        <v>0</v>
      </c>
      <c r="CU30" s="383">
        <f t="shared" si="394"/>
        <v>2.7546875000000002</v>
      </c>
      <c r="CV30" s="384">
        <f t="shared" si="394"/>
        <v>2.7546875000000002</v>
      </c>
      <c r="CW30" s="380">
        <f>CP30+CT30+CV30</f>
        <v>152.75468749999999</v>
      </c>
      <c r="CX30" s="380">
        <f t="shared" ref="CX30" si="395">CN30+CR30</f>
        <v>0</v>
      </c>
      <c r="CY30" s="385" t="str">
        <f t="shared" ref="CY30:DH30" si="396">IF($CL30="1",AZ30,0)</f>
        <v>0</v>
      </c>
      <c r="CZ30" s="383" t="str">
        <f t="shared" si="396"/>
        <v>0</v>
      </c>
      <c r="DA30" s="383" t="str">
        <f t="shared" si="396"/>
        <v>0</v>
      </c>
      <c r="DB30" s="383" t="str">
        <f t="shared" si="396"/>
        <v>0</v>
      </c>
      <c r="DC30" s="383" t="str">
        <f t="shared" si="396"/>
        <v>0</v>
      </c>
      <c r="DD30" s="383" t="str">
        <f t="shared" si="396"/>
        <v>0</v>
      </c>
      <c r="DE30" s="383" t="str">
        <f t="shared" si="396"/>
        <v>0</v>
      </c>
      <c r="DF30" s="383" t="str">
        <f t="shared" si="396"/>
        <v>0</v>
      </c>
      <c r="DG30" s="383" t="str">
        <f t="shared" si="396"/>
        <v>0</v>
      </c>
      <c r="DH30" s="384" t="str">
        <f t="shared" si="396"/>
        <v>0</v>
      </c>
      <c r="DI30" s="377">
        <f>DB30+DF30+DH30</f>
        <v>0</v>
      </c>
      <c r="DJ30" s="377">
        <f t="shared" ref="DJ30" si="397">CZ30+DD30</f>
        <v>0</v>
      </c>
      <c r="DK30" s="422">
        <f>IF(CE30=0,1,0)</f>
        <v>1</v>
      </c>
      <c r="DL30" s="422">
        <f>IFERROR(IF($AF30="N",AH30+AJ30+AL30+AN30,AF30+AH30+AJ30+AL30+AN30),0)*$DK30</f>
        <v>152.75468749999999</v>
      </c>
      <c r="DM30" s="422">
        <f>(AG30+AI30+AK30+AM30+AO30)*$DK30</f>
        <v>152.75468749999999</v>
      </c>
      <c r="DN30" s="422">
        <f>AS30+AW30+AY30-CW30</f>
        <v>0</v>
      </c>
      <c r="DO30" s="422">
        <f>BC30+BG30+BI30-DI30</f>
        <v>0</v>
      </c>
      <c r="DP30" s="422">
        <f>DN30+DO30</f>
        <v>0</v>
      </c>
      <c r="DQ30" s="421" t="str">
        <f>IF(OR(F30=vstupy!B$40,F30=vstupy!B$41,F30=vstupy!B$42,),"0","1")</f>
        <v>0</v>
      </c>
      <c r="DR30" s="385">
        <f>IF($DQ30="1",AQ30,"0")+CF30</f>
        <v>0</v>
      </c>
      <c r="DS30" s="383">
        <f>IF($DQ30="1",AS30,"0")+CG30</f>
        <v>0</v>
      </c>
      <c r="DT30" s="383">
        <f>IF($DQ30="1",AU30,"0")+CH30</f>
        <v>0</v>
      </c>
      <c r="DU30" s="383">
        <f>IF($DQ30="1",AW30,"0")+CI30</f>
        <v>0</v>
      </c>
      <c r="DV30" s="384">
        <f>IF($DQ30="1",AY30,"0")+CJ30</f>
        <v>0</v>
      </c>
      <c r="DW30" s="451">
        <f t="shared" ref="DW30" si="398">SUM(DR30:DV32)</f>
        <v>0</v>
      </c>
      <c r="DX30" s="385" t="str">
        <f t="shared" ref="DX30" si="399">IF($DQ30="1",BA30,"0")</f>
        <v>0</v>
      </c>
      <c r="DY30" s="383" t="str">
        <f t="shared" ref="DY30" si="400">IF($DQ30="1",BC30,"0")</f>
        <v>0</v>
      </c>
      <c r="DZ30" s="383" t="str">
        <f t="shared" ref="DZ30" si="401">IF($DQ30="1",BE30,"0")</f>
        <v>0</v>
      </c>
      <c r="EA30" s="383" t="str">
        <f>IF($DQ30="1",BG30,"0")</f>
        <v>0</v>
      </c>
      <c r="EB30" s="384" t="str">
        <f>IF($DQ30="1",BI30,"0")</f>
        <v>0</v>
      </c>
      <c r="EC30" s="451">
        <f t="shared" ref="EC30" si="402">SUM(DX30:EB32)</f>
        <v>0</v>
      </c>
      <c r="ED30" s="450">
        <f>EC30+DW30</f>
        <v>0</v>
      </c>
    </row>
    <row r="31" spans="2:134" ht="12.6" customHeight="1" x14ac:dyDescent="0.2">
      <c r="B31" s="469"/>
      <c r="C31" s="475"/>
      <c r="D31" s="436"/>
      <c r="E31" s="436"/>
      <c r="F31" s="471"/>
      <c r="G31" s="461"/>
      <c r="H31" s="463"/>
      <c r="I31" s="463"/>
      <c r="J31" s="332"/>
      <c r="K31" s="263"/>
      <c r="L31" s="436"/>
      <c r="M31" s="473"/>
      <c r="N31" s="471"/>
      <c r="O31" s="436"/>
      <c r="P31" s="463"/>
      <c r="Q31" s="408"/>
      <c r="R31" s="283"/>
      <c r="S31" s="443"/>
      <c r="T31" s="445"/>
      <c r="U31" s="408"/>
      <c r="V31" s="283"/>
      <c r="W31" s="266"/>
      <c r="X31" s="194" t="s">
        <v>157</v>
      </c>
      <c r="Y31" s="208" t="s">
        <v>152</v>
      </c>
      <c r="Z31" s="205">
        <f>VLOOKUP($X31,vstupy!$B$18:$F$31,MATCH($Y31,vstupy!$B$17:$F$17,0),0)</f>
        <v>0</v>
      </c>
      <c r="AA31" s="133" t="s">
        <v>158</v>
      </c>
      <c r="AB31" s="205">
        <f>VLOOKUP($AA31,[1]vstupy!$B$34:$C$36,2,FALSE)</f>
        <v>0</v>
      </c>
      <c r="AC31" s="205">
        <f t="shared" si="290"/>
        <v>0</v>
      </c>
      <c r="AD31" s="466"/>
      <c r="AE31" s="418"/>
      <c r="AF31" s="477"/>
      <c r="AG31" s="414"/>
      <c r="AH31" s="414"/>
      <c r="AI31" s="414"/>
      <c r="AJ31" s="414"/>
      <c r="AK31" s="414"/>
      <c r="AL31" s="414"/>
      <c r="AM31" s="430"/>
      <c r="AN31" s="414"/>
      <c r="AO31" s="415"/>
      <c r="AP31" s="385"/>
      <c r="AQ31" s="383"/>
      <c r="AR31" s="383"/>
      <c r="AS31" s="383"/>
      <c r="AT31" s="383"/>
      <c r="AU31" s="383"/>
      <c r="AV31" s="383"/>
      <c r="AW31" s="383"/>
      <c r="AX31" s="383"/>
      <c r="AY31" s="383"/>
      <c r="AZ31" s="383"/>
      <c r="BA31" s="383"/>
      <c r="BB31" s="383"/>
      <c r="BC31" s="383"/>
      <c r="BD31" s="383"/>
      <c r="BE31" s="383"/>
      <c r="BF31" s="383"/>
      <c r="BG31" s="383"/>
      <c r="BH31" s="383"/>
      <c r="BI31" s="494"/>
      <c r="BJ31" s="380"/>
      <c r="BK31" s="385"/>
      <c r="BL31" s="383"/>
      <c r="BM31" s="383"/>
      <c r="BN31" s="383"/>
      <c r="BO31" s="383"/>
      <c r="BP31" s="383"/>
      <c r="BQ31" s="383"/>
      <c r="BR31" s="383"/>
      <c r="BS31" s="383"/>
      <c r="BT31" s="384"/>
      <c r="BU31" s="385"/>
      <c r="BV31" s="383"/>
      <c r="BW31" s="383"/>
      <c r="BX31" s="383"/>
      <c r="BY31" s="383"/>
      <c r="BZ31" s="383"/>
      <c r="CA31" s="383"/>
      <c r="CB31" s="383"/>
      <c r="CC31" s="383"/>
      <c r="CD31" s="384"/>
      <c r="CE31" s="426"/>
      <c r="CF31" s="385"/>
      <c r="CG31" s="383"/>
      <c r="CH31" s="383"/>
      <c r="CI31" s="383"/>
      <c r="CJ31" s="384"/>
      <c r="CK31" s="427"/>
      <c r="CL31" s="424"/>
      <c r="CM31" s="385"/>
      <c r="CN31" s="383"/>
      <c r="CO31" s="383"/>
      <c r="CP31" s="383"/>
      <c r="CQ31" s="383"/>
      <c r="CR31" s="383"/>
      <c r="CS31" s="383"/>
      <c r="CT31" s="383"/>
      <c r="CU31" s="383"/>
      <c r="CV31" s="384"/>
      <c r="CW31" s="380"/>
      <c r="CX31" s="380"/>
      <c r="CY31" s="385"/>
      <c r="CZ31" s="383"/>
      <c r="DA31" s="383"/>
      <c r="DB31" s="383"/>
      <c r="DC31" s="383"/>
      <c r="DD31" s="383"/>
      <c r="DE31" s="383"/>
      <c r="DF31" s="383"/>
      <c r="DG31" s="383"/>
      <c r="DH31" s="384"/>
      <c r="DI31" s="377"/>
      <c r="DJ31" s="377"/>
      <c r="DK31" s="422"/>
      <c r="DL31" s="422"/>
      <c r="DM31" s="422"/>
      <c r="DN31" s="422"/>
      <c r="DO31" s="422"/>
      <c r="DP31" s="422"/>
      <c r="DQ31" s="421"/>
      <c r="DR31" s="385"/>
      <c r="DS31" s="383"/>
      <c r="DT31" s="383"/>
      <c r="DU31" s="383"/>
      <c r="DV31" s="384"/>
      <c r="DW31" s="451"/>
      <c r="DX31" s="385"/>
      <c r="DY31" s="383"/>
      <c r="DZ31" s="383"/>
      <c r="EA31" s="383"/>
      <c r="EB31" s="384"/>
      <c r="EC31" s="451"/>
      <c r="ED31" s="450"/>
    </row>
    <row r="32" spans="2:134" ht="12.6" customHeight="1" x14ac:dyDescent="0.2">
      <c r="B32" s="469"/>
      <c r="C32" s="476"/>
      <c r="D32" s="436"/>
      <c r="E32" s="436"/>
      <c r="F32" s="472"/>
      <c r="G32" s="461"/>
      <c r="H32" s="464"/>
      <c r="I32" s="464"/>
      <c r="J32" s="333"/>
      <c r="K32" s="264"/>
      <c r="L32" s="436"/>
      <c r="M32" s="473"/>
      <c r="N32" s="472"/>
      <c r="O32" s="436"/>
      <c r="P32" s="464"/>
      <c r="Q32" s="408"/>
      <c r="R32" s="285"/>
      <c r="S32" s="443"/>
      <c r="T32" s="445"/>
      <c r="U32" s="408"/>
      <c r="V32" s="285"/>
      <c r="W32" s="267"/>
      <c r="X32" s="194" t="s">
        <v>157</v>
      </c>
      <c r="Y32" s="208" t="s">
        <v>152</v>
      </c>
      <c r="Z32" s="205">
        <f>VLOOKUP($X32,vstupy!$B$18:$F$31,MATCH($Y32,vstupy!$B$17:$F$17,0),0)</f>
        <v>0</v>
      </c>
      <c r="AA32" s="133" t="s">
        <v>158</v>
      </c>
      <c r="AB32" s="205">
        <f>VLOOKUP($AA32,[1]vstupy!$B$34:$C$36,2,FALSE)</f>
        <v>0</v>
      </c>
      <c r="AC32" s="205">
        <f t="shared" si="290"/>
        <v>0</v>
      </c>
      <c r="AD32" s="467"/>
      <c r="AE32" s="419"/>
      <c r="AF32" s="477"/>
      <c r="AG32" s="414"/>
      <c r="AH32" s="414"/>
      <c r="AI32" s="414"/>
      <c r="AJ32" s="414"/>
      <c r="AK32" s="414"/>
      <c r="AL32" s="414"/>
      <c r="AM32" s="413"/>
      <c r="AN32" s="414"/>
      <c r="AO32" s="415"/>
      <c r="AP32" s="385"/>
      <c r="AQ32" s="383"/>
      <c r="AR32" s="383"/>
      <c r="AS32" s="383"/>
      <c r="AT32" s="383"/>
      <c r="AU32" s="383"/>
      <c r="AV32" s="383"/>
      <c r="AW32" s="383"/>
      <c r="AX32" s="383"/>
      <c r="AY32" s="383"/>
      <c r="AZ32" s="383"/>
      <c r="BA32" s="383"/>
      <c r="BB32" s="383"/>
      <c r="BC32" s="383"/>
      <c r="BD32" s="383"/>
      <c r="BE32" s="383"/>
      <c r="BF32" s="383"/>
      <c r="BG32" s="383"/>
      <c r="BH32" s="383"/>
      <c r="BI32" s="494"/>
      <c r="BJ32" s="380"/>
      <c r="BK32" s="385"/>
      <c r="BL32" s="383"/>
      <c r="BM32" s="383"/>
      <c r="BN32" s="383"/>
      <c r="BO32" s="383"/>
      <c r="BP32" s="383"/>
      <c r="BQ32" s="383"/>
      <c r="BR32" s="383"/>
      <c r="BS32" s="383"/>
      <c r="BT32" s="384"/>
      <c r="BU32" s="385"/>
      <c r="BV32" s="383"/>
      <c r="BW32" s="383"/>
      <c r="BX32" s="383"/>
      <c r="BY32" s="383"/>
      <c r="BZ32" s="383"/>
      <c r="CA32" s="383"/>
      <c r="CB32" s="383"/>
      <c r="CC32" s="383"/>
      <c r="CD32" s="384"/>
      <c r="CE32" s="426"/>
      <c r="CF32" s="385"/>
      <c r="CG32" s="383"/>
      <c r="CH32" s="383"/>
      <c r="CI32" s="383"/>
      <c r="CJ32" s="384"/>
      <c r="CK32" s="427"/>
      <c r="CL32" s="425"/>
      <c r="CM32" s="385"/>
      <c r="CN32" s="383"/>
      <c r="CO32" s="383"/>
      <c r="CP32" s="383"/>
      <c r="CQ32" s="383"/>
      <c r="CR32" s="383"/>
      <c r="CS32" s="383"/>
      <c r="CT32" s="383"/>
      <c r="CU32" s="383"/>
      <c r="CV32" s="384"/>
      <c r="CW32" s="380"/>
      <c r="CX32" s="380"/>
      <c r="CY32" s="385"/>
      <c r="CZ32" s="383"/>
      <c r="DA32" s="383"/>
      <c r="DB32" s="383"/>
      <c r="DC32" s="383"/>
      <c r="DD32" s="383"/>
      <c r="DE32" s="383"/>
      <c r="DF32" s="383"/>
      <c r="DG32" s="383"/>
      <c r="DH32" s="384"/>
      <c r="DI32" s="377"/>
      <c r="DJ32" s="377"/>
      <c r="DK32" s="422"/>
      <c r="DL32" s="422"/>
      <c r="DM32" s="422"/>
      <c r="DN32" s="422"/>
      <c r="DO32" s="422"/>
      <c r="DP32" s="422"/>
      <c r="DQ32" s="421"/>
      <c r="DR32" s="385"/>
      <c r="DS32" s="383"/>
      <c r="DT32" s="383"/>
      <c r="DU32" s="383"/>
      <c r="DV32" s="384"/>
      <c r="DW32" s="451"/>
      <c r="DX32" s="385"/>
      <c r="DY32" s="383"/>
      <c r="DZ32" s="383"/>
      <c r="EA32" s="383"/>
      <c r="EB32" s="384"/>
      <c r="EC32" s="451"/>
      <c r="ED32" s="450"/>
    </row>
    <row r="33" spans="1:134" ht="12.6" customHeight="1" x14ac:dyDescent="0.2">
      <c r="A33" s="19"/>
      <c r="B33" s="469">
        <f>B30+1</f>
        <v>9</v>
      </c>
      <c r="C33" s="474" t="s">
        <v>314</v>
      </c>
      <c r="D33" s="436" t="s">
        <v>316</v>
      </c>
      <c r="E33" s="436" t="s">
        <v>329</v>
      </c>
      <c r="F33" s="470" t="s">
        <v>209</v>
      </c>
      <c r="G33" s="461"/>
      <c r="H33" s="462" t="str">
        <f t="shared" ref="H33" si="403">IF($F33="3e)  Skoršia transpozícia  - zavedenie transpozície pred termínom ktorý určuje smernica EÚ. "," ","")</f>
        <v/>
      </c>
      <c r="I33" s="462" t="str">
        <f t="shared" ref="I33" si="404">IF($F33="3e)  Skoršia transpozícia  - zavedenie transpozície pred termínom ktorý určuje smernica EÚ. ",$H33,"NA")</f>
        <v>NA</v>
      </c>
      <c r="J33" s="486">
        <f>IF(I33&gt;12,1,I33/12)</f>
        <v>1</v>
      </c>
      <c r="K33" s="470"/>
      <c r="L33" s="436">
        <v>1</v>
      </c>
      <c r="M33" s="473">
        <f>IF(L33="N",0,L33)</f>
        <v>1</v>
      </c>
      <c r="N33" s="470" t="s">
        <v>211</v>
      </c>
      <c r="O33" s="436"/>
      <c r="P33" s="462">
        <v>2000</v>
      </c>
      <c r="Q33" s="408" t="s">
        <v>185</v>
      </c>
      <c r="R33" s="409">
        <f>VLOOKUP(Q33,[1]vstupy!$B$3:$C$15,2,FALSE)</f>
        <v>0.25</v>
      </c>
      <c r="S33" s="444"/>
      <c r="T33" s="445"/>
      <c r="U33" s="408" t="s">
        <v>36</v>
      </c>
      <c r="V33" s="409">
        <f>VLOOKUP(U33,[1]vstupy!$B$3:$C$15,2,FALSE)</f>
        <v>0</v>
      </c>
      <c r="W33" s="444"/>
      <c r="X33" s="194" t="s">
        <v>143</v>
      </c>
      <c r="Y33" s="208" t="s">
        <v>153</v>
      </c>
      <c r="Z33" s="205">
        <f>VLOOKUP($X33,vstupy!$B$18:$F$31,MATCH($Y33,vstupy!$B$17:$F$17,0),0)</f>
        <v>60</v>
      </c>
      <c r="AA33" s="133" t="s">
        <v>160</v>
      </c>
      <c r="AB33" s="205">
        <f>VLOOKUP($AA33,[1]vstupy!$B$34:$C$36,2,FALSE)</f>
        <v>0</v>
      </c>
      <c r="AC33" s="205">
        <f t="shared" si="290"/>
        <v>60</v>
      </c>
      <c r="AD33" s="465" t="s">
        <v>185</v>
      </c>
      <c r="AE33" s="417">
        <f>VLOOKUP(AD33,vstupy!$B$3:$C$15,2,FALSE)</f>
        <v>0.25</v>
      </c>
      <c r="AF33" s="458">
        <f>IFERROR(IF(M33=0,"N",O33/L33*J33),0)</f>
        <v>0</v>
      </c>
      <c r="AG33" s="413">
        <f>O33*J33</f>
        <v>0</v>
      </c>
      <c r="AH33" s="420">
        <f t="shared" ref="AH33" si="405">P33*R33*J33</f>
        <v>500</v>
      </c>
      <c r="AI33" s="413">
        <f t="shared" ref="AI33" si="406">IFERROR(AH33*M33,0)</f>
        <v>500</v>
      </c>
      <c r="AJ33" s="420">
        <f t="shared" si="177"/>
        <v>0</v>
      </c>
      <c r="AK33" s="413">
        <f t="shared" ref="AK33" si="407">S33*J33</f>
        <v>0</v>
      </c>
      <c r="AL33" s="413">
        <f>T33*V33*J33</f>
        <v>0</v>
      </c>
      <c r="AM33" s="429">
        <f t="shared" ref="AM33" si="408">IFERROR(AL33*M33,0)</f>
        <v>0</v>
      </c>
      <c r="AN33" s="413">
        <f t="shared" ref="AN33" si="409">IF(W33&gt;0,IF(AE33&gt;0,($G$5/160)*(W33/60)*AE33*J33,0),IF(AE33&gt;0,($G$5/160)*((AC33+AC34+AC35)/60)*AE33*J33,0))</f>
        <v>2.7546875000000002</v>
      </c>
      <c r="AO33" s="428">
        <f>IFERROR(AN33*M33,0)</f>
        <v>2.7546875000000002</v>
      </c>
      <c r="AP33" s="385">
        <f t="shared" ref="AP33" si="410">IF($N33="In (zvyšuje náklady)",AF33,0)</f>
        <v>0</v>
      </c>
      <c r="AQ33" s="383">
        <f t="shared" ref="AQ33" si="411">IF($N33="In (zvyšuje náklady)",AG33,0)</f>
        <v>0</v>
      </c>
      <c r="AR33" s="383">
        <f t="shared" ref="AR33" si="412">IF($N33="In (zvyšuje náklady)",AH33,0)</f>
        <v>500</v>
      </c>
      <c r="AS33" s="383">
        <f t="shared" ref="AS33" si="413">IF($N33="In (zvyšuje náklady)",AI33,0)</f>
        <v>500</v>
      </c>
      <c r="AT33" s="383">
        <f t="shared" ref="AT33" si="414">IF($N33="In (zvyšuje náklady)",AJ33,0)</f>
        <v>0</v>
      </c>
      <c r="AU33" s="383">
        <f t="shared" ref="AU33" si="415">IF($N33="In (zvyšuje náklady)",AK33,0)</f>
        <v>0</v>
      </c>
      <c r="AV33" s="383">
        <f t="shared" ref="AV33" si="416">IF($N33="In (zvyšuje náklady)",AL33,0)</f>
        <v>0</v>
      </c>
      <c r="AW33" s="383">
        <f t="shared" ref="AW33" si="417">IF($N33="In (zvyšuje náklady)",AM33,0)</f>
        <v>0</v>
      </c>
      <c r="AX33" s="383">
        <f t="shared" ref="AX33" si="418">IF($N33="In (zvyšuje náklady)",AN33,0)</f>
        <v>2.7546875000000002</v>
      </c>
      <c r="AY33" s="383">
        <f t="shared" ref="AY33" si="419">IF($N33="In (zvyšuje náklady)",AO33,0)</f>
        <v>2.7546875000000002</v>
      </c>
      <c r="AZ33" s="383" t="str">
        <f t="shared" ref="AZ33" si="420">IF($N33="Out (znižuje náklady)",AF33,"0")</f>
        <v>0</v>
      </c>
      <c r="BA33" s="383" t="str">
        <f t="shared" ref="BA33" si="421">IF($N33="Out (znižuje náklady)",AG33,"0")</f>
        <v>0</v>
      </c>
      <c r="BB33" s="383" t="str">
        <f t="shared" ref="BB33" si="422">IF($N33="Out (znižuje náklady)",AH33,"0")</f>
        <v>0</v>
      </c>
      <c r="BC33" s="383" t="str">
        <f t="shared" ref="BC33" si="423">IF($N33="Out (znižuje náklady)",AI33,"0")</f>
        <v>0</v>
      </c>
      <c r="BD33" s="383" t="str">
        <f t="shared" ref="BD33" si="424">IF($N33="Out (znižuje náklady)",AJ33,"0")</f>
        <v>0</v>
      </c>
      <c r="BE33" s="383" t="str">
        <f t="shared" ref="BE33" si="425">IF($N33="Out (znižuje náklady)",AK33,"0")</f>
        <v>0</v>
      </c>
      <c r="BF33" s="383" t="str">
        <f t="shared" ref="BF33" si="426">IF($N33="Out (znižuje náklady)",AL33,"0")</f>
        <v>0</v>
      </c>
      <c r="BG33" s="383" t="str">
        <f t="shared" ref="BG33" si="427">IF($N33="Out (znižuje náklady)",AM33,"0")</f>
        <v>0</v>
      </c>
      <c r="BH33" s="383" t="str">
        <f t="shared" ref="BH33" si="428">IF($N33="Out (znižuje náklady)",AN33,"0")</f>
        <v>0</v>
      </c>
      <c r="BI33" s="494" t="str">
        <f t="shared" ref="BI33" si="429">IF($N33="Out (znižuje náklady)",AO33,"0")</f>
        <v>0</v>
      </c>
      <c r="BJ33" s="380">
        <f>IF(F33=vstupy!$B$47,0,1)</f>
        <v>1</v>
      </c>
      <c r="BK33" s="385">
        <f t="shared" ref="BK33" si="430">$BJ33*AP33</f>
        <v>0</v>
      </c>
      <c r="BL33" s="383">
        <f t="shared" ref="BL33" si="431">$BJ33*AQ33</f>
        <v>0</v>
      </c>
      <c r="BM33" s="383">
        <f t="shared" ref="BM33" si="432">$BJ33*AR33</f>
        <v>500</v>
      </c>
      <c r="BN33" s="383">
        <f t="shared" ref="BN33" si="433">$BJ33*AS33</f>
        <v>500</v>
      </c>
      <c r="BO33" s="383">
        <f t="shared" ref="BO33" si="434">$BJ33*AT33</f>
        <v>0</v>
      </c>
      <c r="BP33" s="383">
        <f t="shared" ref="BP33" si="435">$BJ33*AU33</f>
        <v>0</v>
      </c>
      <c r="BQ33" s="383">
        <f t="shared" ref="BQ33" si="436">$BJ33*AV33</f>
        <v>0</v>
      </c>
      <c r="BR33" s="383">
        <f t="shared" ref="BR33" si="437">$BJ33*AW33</f>
        <v>0</v>
      </c>
      <c r="BS33" s="383">
        <f t="shared" ref="BS33" si="438">$BJ33*AX33</f>
        <v>2.7546875000000002</v>
      </c>
      <c r="BT33" s="384">
        <f t="shared" ref="BT33" si="439">$BJ33*AY33</f>
        <v>2.7546875000000002</v>
      </c>
      <c r="BU33" s="385">
        <f t="shared" ref="BU33" si="440">$BJ33*AZ33</f>
        <v>0</v>
      </c>
      <c r="BV33" s="383">
        <f t="shared" ref="BV33" si="441">$BJ33*BA33</f>
        <v>0</v>
      </c>
      <c r="BW33" s="383">
        <f t="shared" ref="BW33" si="442">$BJ33*BB33</f>
        <v>0</v>
      </c>
      <c r="BX33" s="383">
        <f t="shared" ref="BX33" si="443">$BJ33*BC33</f>
        <v>0</v>
      </c>
      <c r="BY33" s="383">
        <f t="shared" ref="BY33" si="444">$BJ33*BD33</f>
        <v>0</v>
      </c>
      <c r="BZ33" s="383">
        <f t="shared" ref="BZ33" si="445">$BJ33*BE33</f>
        <v>0</v>
      </c>
      <c r="CA33" s="383">
        <f t="shared" ref="CA33" si="446">$BJ33*BF33</f>
        <v>0</v>
      </c>
      <c r="CB33" s="383">
        <f t="shared" ref="CB33" si="447">$BJ33*BG33</f>
        <v>0</v>
      </c>
      <c r="CC33" s="383">
        <f t="shared" ref="CC33" si="448">$BJ33*BH33</f>
        <v>0</v>
      </c>
      <c r="CD33" s="384">
        <f t="shared" ref="CD33" si="449">$BJ33*BI33</f>
        <v>0</v>
      </c>
      <c r="CE33" s="426">
        <f>IF(N33="Nemení sa",1,0)</f>
        <v>0</v>
      </c>
      <c r="CF33" s="385">
        <f>AG33*$CE33</f>
        <v>0</v>
      </c>
      <c r="CG33" s="383">
        <f>AI33*$CE33</f>
        <v>0</v>
      </c>
      <c r="CH33" s="383">
        <f>AK33*$CE33</f>
        <v>0</v>
      </c>
      <c r="CI33" s="383">
        <f>AM33*$CE33</f>
        <v>0</v>
      </c>
      <c r="CJ33" s="384">
        <f>AO33*$CE33</f>
        <v>0</v>
      </c>
      <c r="CK33" s="427">
        <f t="shared" ref="CK33" si="450">SUM(CF33:CJ35)</f>
        <v>0</v>
      </c>
      <c r="CL33" s="423" t="str">
        <f>IF(F33=vstupy!B$42,"1",0)</f>
        <v>1</v>
      </c>
      <c r="CM33" s="385">
        <f t="shared" ref="CM33:CV33" si="451">IF($CL33="1",AP33,0)</f>
        <v>0</v>
      </c>
      <c r="CN33" s="383">
        <f t="shared" si="451"/>
        <v>0</v>
      </c>
      <c r="CO33" s="383">
        <f t="shared" si="451"/>
        <v>500</v>
      </c>
      <c r="CP33" s="383">
        <f t="shared" si="451"/>
        <v>500</v>
      </c>
      <c r="CQ33" s="383">
        <f t="shared" si="451"/>
        <v>0</v>
      </c>
      <c r="CR33" s="383">
        <f t="shared" si="451"/>
        <v>0</v>
      </c>
      <c r="CS33" s="383">
        <f t="shared" si="451"/>
        <v>0</v>
      </c>
      <c r="CT33" s="383">
        <f t="shared" si="451"/>
        <v>0</v>
      </c>
      <c r="CU33" s="383">
        <f t="shared" si="451"/>
        <v>2.7546875000000002</v>
      </c>
      <c r="CV33" s="384">
        <f t="shared" si="451"/>
        <v>2.7546875000000002</v>
      </c>
      <c r="CW33" s="380">
        <f>CP33+CT33+CV33</f>
        <v>502.75468749999999</v>
      </c>
      <c r="CX33" s="380">
        <f t="shared" ref="CX33" si="452">CN33+CR33</f>
        <v>0</v>
      </c>
      <c r="CY33" s="385" t="str">
        <f t="shared" ref="CY33:DH33" si="453">IF($CL33="1",AZ33,0)</f>
        <v>0</v>
      </c>
      <c r="CZ33" s="383" t="str">
        <f t="shared" si="453"/>
        <v>0</v>
      </c>
      <c r="DA33" s="383" t="str">
        <f t="shared" si="453"/>
        <v>0</v>
      </c>
      <c r="DB33" s="383" t="str">
        <f t="shared" si="453"/>
        <v>0</v>
      </c>
      <c r="DC33" s="383" t="str">
        <f t="shared" si="453"/>
        <v>0</v>
      </c>
      <c r="DD33" s="383" t="str">
        <f t="shared" si="453"/>
        <v>0</v>
      </c>
      <c r="DE33" s="383" t="str">
        <f t="shared" si="453"/>
        <v>0</v>
      </c>
      <c r="DF33" s="383" t="str">
        <f t="shared" si="453"/>
        <v>0</v>
      </c>
      <c r="DG33" s="383" t="str">
        <f t="shared" si="453"/>
        <v>0</v>
      </c>
      <c r="DH33" s="384" t="str">
        <f t="shared" si="453"/>
        <v>0</v>
      </c>
      <c r="DI33" s="377">
        <f>DB33+DF33+DH33</f>
        <v>0</v>
      </c>
      <c r="DJ33" s="377">
        <f t="shared" ref="DJ33" si="454">CZ33+DD33</f>
        <v>0</v>
      </c>
      <c r="DK33" s="422">
        <f>IF(CE33=0,1,0)</f>
        <v>1</v>
      </c>
      <c r="DL33" s="422">
        <f>IFERROR(IF($AF33="N",AH33+AJ33+AL33+AN33,AF33+AH33+AJ33+AL33+AN33),0)*$DK33</f>
        <v>502.75468749999999</v>
      </c>
      <c r="DM33" s="422">
        <f>(AG33+AI33+AK33+AM33+AO33)*$DK33</f>
        <v>502.75468749999999</v>
      </c>
      <c r="DN33" s="422">
        <f>AS33+AW33+AY33-CW33</f>
        <v>0</v>
      </c>
      <c r="DO33" s="422">
        <f>BC33+BG33+BI33-DI33</f>
        <v>0</v>
      </c>
      <c r="DP33" s="422">
        <f>DN33+DO33</f>
        <v>0</v>
      </c>
      <c r="DQ33" s="421" t="str">
        <f>IF(OR(F33=vstupy!B$40,F33=vstupy!B$41,F33=vstupy!B$42,),"0","1")</f>
        <v>0</v>
      </c>
      <c r="DR33" s="385">
        <f>IF($DQ33="1",AQ33,"0")+CF33</f>
        <v>0</v>
      </c>
      <c r="DS33" s="383">
        <f>IF($DQ33="1",AS33,"0")+CG33</f>
        <v>0</v>
      </c>
      <c r="DT33" s="383">
        <f>IF($DQ33="1",AU33,"0")+CH33</f>
        <v>0</v>
      </c>
      <c r="DU33" s="383">
        <f>IF($DQ33="1",AW33,"0")+CI33</f>
        <v>0</v>
      </c>
      <c r="DV33" s="384">
        <f>IF($DQ33="1",AY33,"0")+CJ33</f>
        <v>0</v>
      </c>
      <c r="DW33" s="451">
        <f t="shared" ref="DW33" si="455">SUM(DR33:DV35)</f>
        <v>0</v>
      </c>
      <c r="DX33" s="385" t="str">
        <f t="shared" ref="DX33" si="456">IF($DQ33="1",BA33,"0")</f>
        <v>0</v>
      </c>
      <c r="DY33" s="383" t="str">
        <f t="shared" ref="DY33" si="457">IF($DQ33="1",BC33,"0")</f>
        <v>0</v>
      </c>
      <c r="DZ33" s="383" t="str">
        <f t="shared" ref="DZ33" si="458">IF($DQ33="1",BE33,"0")</f>
        <v>0</v>
      </c>
      <c r="EA33" s="383" t="str">
        <f>IF($DQ33="1",BG33,"0")</f>
        <v>0</v>
      </c>
      <c r="EB33" s="384" t="str">
        <f>IF($DQ33="1",BI33,"0")</f>
        <v>0</v>
      </c>
      <c r="EC33" s="451">
        <f t="shared" ref="EC33" si="459">SUM(DX33:EB35)</f>
        <v>0</v>
      </c>
      <c r="ED33" s="450">
        <f>EC33+DW33</f>
        <v>0</v>
      </c>
    </row>
    <row r="34" spans="1:134" ht="12.6" customHeight="1" x14ac:dyDescent="0.2">
      <c r="A34" s="19"/>
      <c r="B34" s="469"/>
      <c r="C34" s="475"/>
      <c r="D34" s="436"/>
      <c r="E34" s="436"/>
      <c r="F34" s="471"/>
      <c r="G34" s="461"/>
      <c r="H34" s="463"/>
      <c r="I34" s="463"/>
      <c r="J34" s="487"/>
      <c r="K34" s="471"/>
      <c r="L34" s="436"/>
      <c r="M34" s="473"/>
      <c r="N34" s="471"/>
      <c r="O34" s="436"/>
      <c r="P34" s="463"/>
      <c r="Q34" s="408"/>
      <c r="R34" s="409"/>
      <c r="S34" s="444"/>
      <c r="T34" s="445"/>
      <c r="U34" s="408"/>
      <c r="V34" s="409"/>
      <c r="W34" s="444"/>
      <c r="X34" s="194" t="s">
        <v>157</v>
      </c>
      <c r="Y34" s="208" t="s">
        <v>152</v>
      </c>
      <c r="Z34" s="205">
        <f>VLOOKUP($X34,vstupy!$B$18:$F$31,MATCH($Y34,vstupy!$B$17:$F$17,0),0)</f>
        <v>0</v>
      </c>
      <c r="AA34" s="133" t="s">
        <v>158</v>
      </c>
      <c r="AB34" s="205">
        <f>VLOOKUP($AA34,[1]vstupy!$B$34:$C$36,2,FALSE)</f>
        <v>0</v>
      </c>
      <c r="AC34" s="205">
        <f t="shared" si="290"/>
        <v>0</v>
      </c>
      <c r="AD34" s="466"/>
      <c r="AE34" s="418"/>
      <c r="AF34" s="385"/>
      <c r="AG34" s="414"/>
      <c r="AH34" s="414"/>
      <c r="AI34" s="414"/>
      <c r="AJ34" s="414"/>
      <c r="AK34" s="414"/>
      <c r="AL34" s="414"/>
      <c r="AM34" s="430"/>
      <c r="AN34" s="414"/>
      <c r="AO34" s="415"/>
      <c r="AP34" s="385"/>
      <c r="AQ34" s="383"/>
      <c r="AR34" s="383"/>
      <c r="AS34" s="383"/>
      <c r="AT34" s="383"/>
      <c r="AU34" s="383"/>
      <c r="AV34" s="383"/>
      <c r="AW34" s="383"/>
      <c r="AX34" s="383"/>
      <c r="AY34" s="383"/>
      <c r="AZ34" s="383"/>
      <c r="BA34" s="383"/>
      <c r="BB34" s="383"/>
      <c r="BC34" s="383"/>
      <c r="BD34" s="383"/>
      <c r="BE34" s="383"/>
      <c r="BF34" s="383"/>
      <c r="BG34" s="383"/>
      <c r="BH34" s="383"/>
      <c r="BI34" s="494"/>
      <c r="BJ34" s="380"/>
      <c r="BK34" s="385"/>
      <c r="BL34" s="383"/>
      <c r="BM34" s="383"/>
      <c r="BN34" s="383"/>
      <c r="BO34" s="383"/>
      <c r="BP34" s="383"/>
      <c r="BQ34" s="383"/>
      <c r="BR34" s="383"/>
      <c r="BS34" s="383"/>
      <c r="BT34" s="384"/>
      <c r="BU34" s="385"/>
      <c r="BV34" s="383"/>
      <c r="BW34" s="383"/>
      <c r="BX34" s="383"/>
      <c r="BY34" s="383"/>
      <c r="BZ34" s="383"/>
      <c r="CA34" s="383"/>
      <c r="CB34" s="383"/>
      <c r="CC34" s="383"/>
      <c r="CD34" s="384"/>
      <c r="CE34" s="426"/>
      <c r="CF34" s="385"/>
      <c r="CG34" s="383"/>
      <c r="CH34" s="383"/>
      <c r="CI34" s="383"/>
      <c r="CJ34" s="384"/>
      <c r="CK34" s="427"/>
      <c r="CL34" s="424"/>
      <c r="CM34" s="385"/>
      <c r="CN34" s="383"/>
      <c r="CO34" s="383"/>
      <c r="CP34" s="383"/>
      <c r="CQ34" s="383"/>
      <c r="CR34" s="383"/>
      <c r="CS34" s="383"/>
      <c r="CT34" s="383"/>
      <c r="CU34" s="383"/>
      <c r="CV34" s="384"/>
      <c r="CW34" s="380"/>
      <c r="CX34" s="380"/>
      <c r="CY34" s="385"/>
      <c r="CZ34" s="383"/>
      <c r="DA34" s="383"/>
      <c r="DB34" s="383"/>
      <c r="DC34" s="383"/>
      <c r="DD34" s="383"/>
      <c r="DE34" s="383"/>
      <c r="DF34" s="383"/>
      <c r="DG34" s="383"/>
      <c r="DH34" s="384"/>
      <c r="DI34" s="377"/>
      <c r="DJ34" s="377"/>
      <c r="DK34" s="422"/>
      <c r="DL34" s="422"/>
      <c r="DM34" s="422"/>
      <c r="DN34" s="422"/>
      <c r="DO34" s="422"/>
      <c r="DP34" s="422"/>
      <c r="DQ34" s="421"/>
      <c r="DR34" s="385"/>
      <c r="DS34" s="383"/>
      <c r="DT34" s="383"/>
      <c r="DU34" s="383"/>
      <c r="DV34" s="384"/>
      <c r="DW34" s="451"/>
      <c r="DX34" s="385"/>
      <c r="DY34" s="383"/>
      <c r="DZ34" s="383"/>
      <c r="EA34" s="383"/>
      <c r="EB34" s="384"/>
      <c r="EC34" s="451"/>
      <c r="ED34" s="450"/>
    </row>
    <row r="35" spans="1:134" ht="12.6" customHeight="1" x14ac:dyDescent="0.2">
      <c r="A35" s="19"/>
      <c r="B35" s="469"/>
      <c r="C35" s="476"/>
      <c r="D35" s="436"/>
      <c r="E35" s="436"/>
      <c r="F35" s="472"/>
      <c r="G35" s="461"/>
      <c r="H35" s="464"/>
      <c r="I35" s="464"/>
      <c r="J35" s="488"/>
      <c r="K35" s="472"/>
      <c r="L35" s="436"/>
      <c r="M35" s="473"/>
      <c r="N35" s="472"/>
      <c r="O35" s="436"/>
      <c r="P35" s="464"/>
      <c r="Q35" s="408"/>
      <c r="R35" s="409"/>
      <c r="S35" s="444"/>
      <c r="T35" s="445"/>
      <c r="U35" s="408"/>
      <c r="V35" s="409"/>
      <c r="W35" s="444"/>
      <c r="X35" s="194" t="s">
        <v>157</v>
      </c>
      <c r="Y35" s="208" t="s">
        <v>152</v>
      </c>
      <c r="Z35" s="205">
        <f>VLOOKUP($X35,vstupy!$B$18:$F$31,MATCH($Y35,vstupy!$B$17:$F$17,0),0)</f>
        <v>0</v>
      </c>
      <c r="AA35" s="133" t="s">
        <v>158</v>
      </c>
      <c r="AB35" s="205">
        <f>VLOOKUP($AA35,[1]vstupy!$B$34:$C$36,2,FALSE)</f>
        <v>0</v>
      </c>
      <c r="AC35" s="205">
        <f t="shared" si="290"/>
        <v>0</v>
      </c>
      <c r="AD35" s="467"/>
      <c r="AE35" s="419"/>
      <c r="AF35" s="385"/>
      <c r="AG35" s="414"/>
      <c r="AH35" s="414"/>
      <c r="AI35" s="414"/>
      <c r="AJ35" s="414"/>
      <c r="AK35" s="414"/>
      <c r="AL35" s="414"/>
      <c r="AM35" s="413"/>
      <c r="AN35" s="414"/>
      <c r="AO35" s="415"/>
      <c r="AP35" s="385"/>
      <c r="AQ35" s="383"/>
      <c r="AR35" s="383"/>
      <c r="AS35" s="383"/>
      <c r="AT35" s="383"/>
      <c r="AU35" s="383"/>
      <c r="AV35" s="383"/>
      <c r="AW35" s="383"/>
      <c r="AX35" s="383"/>
      <c r="AY35" s="383"/>
      <c r="AZ35" s="383"/>
      <c r="BA35" s="383"/>
      <c r="BB35" s="383"/>
      <c r="BC35" s="383"/>
      <c r="BD35" s="383"/>
      <c r="BE35" s="383"/>
      <c r="BF35" s="383"/>
      <c r="BG35" s="383"/>
      <c r="BH35" s="383"/>
      <c r="BI35" s="494"/>
      <c r="BJ35" s="380"/>
      <c r="BK35" s="385"/>
      <c r="BL35" s="383"/>
      <c r="BM35" s="383"/>
      <c r="BN35" s="383"/>
      <c r="BO35" s="383"/>
      <c r="BP35" s="383"/>
      <c r="BQ35" s="383"/>
      <c r="BR35" s="383"/>
      <c r="BS35" s="383"/>
      <c r="BT35" s="384"/>
      <c r="BU35" s="385"/>
      <c r="BV35" s="383"/>
      <c r="BW35" s="383"/>
      <c r="BX35" s="383"/>
      <c r="BY35" s="383"/>
      <c r="BZ35" s="383"/>
      <c r="CA35" s="383"/>
      <c r="CB35" s="383"/>
      <c r="CC35" s="383"/>
      <c r="CD35" s="384"/>
      <c r="CE35" s="426"/>
      <c r="CF35" s="385"/>
      <c r="CG35" s="383"/>
      <c r="CH35" s="383"/>
      <c r="CI35" s="383"/>
      <c r="CJ35" s="384"/>
      <c r="CK35" s="427"/>
      <c r="CL35" s="425"/>
      <c r="CM35" s="385"/>
      <c r="CN35" s="383"/>
      <c r="CO35" s="383"/>
      <c r="CP35" s="383"/>
      <c r="CQ35" s="383"/>
      <c r="CR35" s="383"/>
      <c r="CS35" s="383"/>
      <c r="CT35" s="383"/>
      <c r="CU35" s="383"/>
      <c r="CV35" s="384"/>
      <c r="CW35" s="380"/>
      <c r="CX35" s="380"/>
      <c r="CY35" s="385"/>
      <c r="CZ35" s="383"/>
      <c r="DA35" s="383"/>
      <c r="DB35" s="383"/>
      <c r="DC35" s="383"/>
      <c r="DD35" s="383"/>
      <c r="DE35" s="383"/>
      <c r="DF35" s="383"/>
      <c r="DG35" s="383"/>
      <c r="DH35" s="384"/>
      <c r="DI35" s="377"/>
      <c r="DJ35" s="377"/>
      <c r="DK35" s="422"/>
      <c r="DL35" s="422"/>
      <c r="DM35" s="422"/>
      <c r="DN35" s="422"/>
      <c r="DO35" s="422"/>
      <c r="DP35" s="422"/>
      <c r="DQ35" s="421"/>
      <c r="DR35" s="385"/>
      <c r="DS35" s="383"/>
      <c r="DT35" s="383"/>
      <c r="DU35" s="383"/>
      <c r="DV35" s="384"/>
      <c r="DW35" s="451"/>
      <c r="DX35" s="385"/>
      <c r="DY35" s="383"/>
      <c r="DZ35" s="383"/>
      <c r="EA35" s="383"/>
      <c r="EB35" s="384"/>
      <c r="EC35" s="451"/>
      <c r="ED35" s="450"/>
    </row>
    <row r="36" spans="1:134" ht="12.6" customHeight="1" x14ac:dyDescent="0.2">
      <c r="A36" s="19"/>
      <c r="B36" s="469">
        <f>B33+1</f>
        <v>10</v>
      </c>
      <c r="C36" s="474" t="s">
        <v>315</v>
      </c>
      <c r="D36" s="436" t="s">
        <v>305</v>
      </c>
      <c r="E36" s="470" t="s">
        <v>330</v>
      </c>
      <c r="F36" s="470" t="s">
        <v>209</v>
      </c>
      <c r="G36" s="461"/>
      <c r="H36" s="462" t="str">
        <f t="shared" ref="H36" si="460">IF($F36="3e)  Skoršia transpozícia  - zavedenie transpozície pred termínom ktorý určuje smernica EÚ. "," ","")</f>
        <v/>
      </c>
      <c r="I36" s="462" t="str">
        <f t="shared" ref="I36" si="461">IF($F36="3e)  Skoršia transpozícia  - zavedenie transpozície pred termínom ktorý určuje smernica EÚ. ",$H36,"NA")</f>
        <v>NA</v>
      </c>
      <c r="J36" s="486">
        <f>IF(I36&gt;12,1,I36/12)</f>
        <v>1</v>
      </c>
      <c r="K36" s="470"/>
      <c r="L36" s="436">
        <v>1</v>
      </c>
      <c r="M36" s="473">
        <f>IF(L36="N",0,L36)</f>
        <v>1</v>
      </c>
      <c r="N36" s="470" t="s">
        <v>211</v>
      </c>
      <c r="O36" s="436"/>
      <c r="P36" s="444">
        <v>1000</v>
      </c>
      <c r="Q36" s="408" t="s">
        <v>185</v>
      </c>
      <c r="R36" s="409">
        <f>VLOOKUP(Q36,[1]vstupy!$B$3:$C$15,2,FALSE)</f>
        <v>0.25</v>
      </c>
      <c r="S36" s="444"/>
      <c r="T36" s="445"/>
      <c r="U36" s="408" t="s">
        <v>36</v>
      </c>
      <c r="V36" s="409">
        <f>VLOOKUP(U36,[1]vstupy!$B$3:$C$15,2,FALSE)</f>
        <v>0</v>
      </c>
      <c r="W36" s="444"/>
      <c r="X36" s="194" t="s">
        <v>141</v>
      </c>
      <c r="Y36" s="208" t="s">
        <v>153</v>
      </c>
      <c r="Z36" s="205">
        <f>VLOOKUP($X36,vstupy!$B$18:$F$31,MATCH($Y36,vstupy!$B$17:$F$17,0),0)</f>
        <v>30</v>
      </c>
      <c r="AA36" s="133" t="s">
        <v>160</v>
      </c>
      <c r="AB36" s="205">
        <f>VLOOKUP($AA36,[1]vstupy!$B$34:$C$36,2,FALSE)</f>
        <v>0</v>
      </c>
      <c r="AC36" s="205">
        <f t="shared" ref="AC36:AC38" si="462">Z36+AB36</f>
        <v>30</v>
      </c>
      <c r="AD36" s="465" t="s">
        <v>185</v>
      </c>
      <c r="AE36" s="417">
        <f>VLOOKUP(AD36,vstupy!$B$3:$C$15,2,FALSE)</f>
        <v>0.25</v>
      </c>
      <c r="AF36" s="458">
        <f>IFERROR(IF(M36=0,"N",O36/L36*J36),0)</f>
        <v>0</v>
      </c>
      <c r="AG36" s="413">
        <f>O36*J36</f>
        <v>0</v>
      </c>
      <c r="AH36" s="420">
        <f t="shared" ref="AH36" si="463">P36*R36*J36</f>
        <v>250</v>
      </c>
      <c r="AI36" s="413">
        <f t="shared" ref="AI36" si="464">IFERROR(AH36*M36,0)</f>
        <v>250</v>
      </c>
      <c r="AJ36" s="432">
        <f t="shared" si="177"/>
        <v>0</v>
      </c>
      <c r="AK36" s="413">
        <f t="shared" ref="AK36" si="465">S36*J36</f>
        <v>0</v>
      </c>
      <c r="AL36" s="413">
        <f>T36*V36*J36</f>
        <v>0</v>
      </c>
      <c r="AM36" s="429">
        <f t="shared" ref="AM36" si="466">IFERROR(AL36*M36,0)</f>
        <v>0</v>
      </c>
      <c r="AN36" s="413">
        <f t="shared" ref="AN36" si="467">IF(W36&gt;0,IF(AE36&gt;0,($G$5/160)*(W36/60)*AE36*J36,0),IF(AE36&gt;0,($G$5/160)*((AC36+AC37+AC38)/60)*AE36*J36,0))</f>
        <v>1.3773437500000001</v>
      </c>
      <c r="AO36" s="428">
        <f>IFERROR(AN36*M36,0)</f>
        <v>1.3773437500000001</v>
      </c>
      <c r="AP36" s="385">
        <f t="shared" ref="AP36" si="468">IF($N36="In (zvyšuje náklady)",AF36,0)</f>
        <v>0</v>
      </c>
      <c r="AQ36" s="383">
        <f t="shared" ref="AQ36" si="469">IF($N36="In (zvyšuje náklady)",AG36,0)</f>
        <v>0</v>
      </c>
      <c r="AR36" s="383">
        <f t="shared" ref="AR36" si="470">IF($N36="In (zvyšuje náklady)",AH36,0)</f>
        <v>250</v>
      </c>
      <c r="AS36" s="383">
        <f t="shared" ref="AS36" si="471">IF($N36="In (zvyšuje náklady)",AI36,0)</f>
        <v>250</v>
      </c>
      <c r="AT36" s="383">
        <f t="shared" ref="AT36" si="472">IF($N36="In (zvyšuje náklady)",AJ36,0)</f>
        <v>0</v>
      </c>
      <c r="AU36" s="383">
        <f t="shared" ref="AU36" si="473">IF($N36="In (zvyšuje náklady)",AK36,0)</f>
        <v>0</v>
      </c>
      <c r="AV36" s="383">
        <f t="shared" ref="AV36" si="474">IF($N36="In (zvyšuje náklady)",AL36,0)</f>
        <v>0</v>
      </c>
      <c r="AW36" s="383">
        <f t="shared" ref="AW36" si="475">IF($N36="In (zvyšuje náklady)",AM36,0)</f>
        <v>0</v>
      </c>
      <c r="AX36" s="383">
        <f t="shared" ref="AX36" si="476">IF($N36="In (zvyšuje náklady)",AN36,0)</f>
        <v>1.3773437500000001</v>
      </c>
      <c r="AY36" s="383">
        <f t="shared" ref="AY36" si="477">IF($N36="In (zvyšuje náklady)",AO36,0)</f>
        <v>1.3773437500000001</v>
      </c>
      <c r="AZ36" s="383" t="str">
        <f t="shared" ref="AZ36" si="478">IF($N36="Out (znižuje náklady)",AF36,"0")</f>
        <v>0</v>
      </c>
      <c r="BA36" s="383" t="str">
        <f t="shared" ref="BA36" si="479">IF($N36="Out (znižuje náklady)",AG36,"0")</f>
        <v>0</v>
      </c>
      <c r="BB36" s="383" t="str">
        <f t="shared" ref="BB36" si="480">IF($N36="Out (znižuje náklady)",AH36,"0")</f>
        <v>0</v>
      </c>
      <c r="BC36" s="383" t="str">
        <f t="shared" ref="BC36" si="481">IF($N36="Out (znižuje náklady)",AI36,"0")</f>
        <v>0</v>
      </c>
      <c r="BD36" s="383" t="str">
        <f t="shared" ref="BD36" si="482">IF($N36="Out (znižuje náklady)",AJ36,"0")</f>
        <v>0</v>
      </c>
      <c r="BE36" s="383" t="str">
        <f t="shared" ref="BE36" si="483">IF($N36="Out (znižuje náklady)",AK36,"0")</f>
        <v>0</v>
      </c>
      <c r="BF36" s="383" t="str">
        <f t="shared" ref="BF36" si="484">IF($N36="Out (znižuje náklady)",AL36,"0")</f>
        <v>0</v>
      </c>
      <c r="BG36" s="383" t="str">
        <f t="shared" ref="BG36" si="485">IF($N36="Out (znižuje náklady)",AM36,"0")</f>
        <v>0</v>
      </c>
      <c r="BH36" s="383" t="str">
        <f t="shared" ref="BH36" si="486">IF($N36="Out (znižuje náklady)",AN36,"0")</f>
        <v>0</v>
      </c>
      <c r="BI36" s="494" t="str">
        <f t="shared" ref="BI36" si="487">IF($N36="Out (znižuje náklady)",AO36,"0")</f>
        <v>0</v>
      </c>
      <c r="BJ36" s="380">
        <f>IF(F36=vstupy!$B$47,0,1)</f>
        <v>1</v>
      </c>
      <c r="BK36" s="385">
        <f t="shared" ref="BK36" si="488">$BJ36*AP36</f>
        <v>0</v>
      </c>
      <c r="BL36" s="383">
        <f t="shared" ref="BL36" si="489">$BJ36*AQ36</f>
        <v>0</v>
      </c>
      <c r="BM36" s="383">
        <f t="shared" ref="BM36" si="490">$BJ36*AR36</f>
        <v>250</v>
      </c>
      <c r="BN36" s="383">
        <f t="shared" ref="BN36" si="491">$BJ36*AS36</f>
        <v>250</v>
      </c>
      <c r="BO36" s="383">
        <f t="shared" ref="BO36" si="492">$BJ36*AT36</f>
        <v>0</v>
      </c>
      <c r="BP36" s="383">
        <f t="shared" ref="BP36" si="493">$BJ36*AU36</f>
        <v>0</v>
      </c>
      <c r="BQ36" s="383">
        <f t="shared" ref="BQ36" si="494">$BJ36*AV36</f>
        <v>0</v>
      </c>
      <c r="BR36" s="383">
        <f t="shared" ref="BR36" si="495">$BJ36*AW36</f>
        <v>0</v>
      </c>
      <c r="BS36" s="383">
        <f t="shared" ref="BS36" si="496">$BJ36*AX36</f>
        <v>1.3773437500000001</v>
      </c>
      <c r="BT36" s="384">
        <f t="shared" ref="BT36" si="497">$BJ36*AY36</f>
        <v>1.3773437500000001</v>
      </c>
      <c r="BU36" s="385">
        <f t="shared" ref="BU36" si="498">$BJ36*AZ36</f>
        <v>0</v>
      </c>
      <c r="BV36" s="383">
        <f>$BJ36*BA36</f>
        <v>0</v>
      </c>
      <c r="BW36" s="383">
        <f t="shared" ref="BW36" si="499">$BJ36*BB36</f>
        <v>0</v>
      </c>
      <c r="BX36" s="383">
        <f t="shared" ref="BX36" si="500">$BJ36*BC36</f>
        <v>0</v>
      </c>
      <c r="BY36" s="383">
        <f t="shared" ref="BY36" si="501">$BJ36*BD36</f>
        <v>0</v>
      </c>
      <c r="BZ36" s="383">
        <f t="shared" ref="BZ36" si="502">$BJ36*BE36</f>
        <v>0</v>
      </c>
      <c r="CA36" s="383">
        <f t="shared" ref="CA36" si="503">$BJ36*BF36</f>
        <v>0</v>
      </c>
      <c r="CB36" s="383">
        <f t="shared" ref="CB36" si="504">$BJ36*BG36</f>
        <v>0</v>
      </c>
      <c r="CC36" s="383">
        <f t="shared" ref="CC36" si="505">$BJ36*BH36</f>
        <v>0</v>
      </c>
      <c r="CD36" s="384">
        <f t="shared" ref="CD36" si="506">$BJ36*BI36</f>
        <v>0</v>
      </c>
      <c r="CE36" s="426">
        <f>IF(N36="Nemení sa",1,0)</f>
        <v>0</v>
      </c>
      <c r="CF36" s="385">
        <f>AG36*$CE36</f>
        <v>0</v>
      </c>
      <c r="CG36" s="383">
        <f>AI36*$CE36</f>
        <v>0</v>
      </c>
      <c r="CH36" s="383">
        <f>AK36*$CE36</f>
        <v>0</v>
      </c>
      <c r="CI36" s="383">
        <f>AM36*$CE36</f>
        <v>0</v>
      </c>
      <c r="CJ36" s="384">
        <f>AO36*$CE36</f>
        <v>0</v>
      </c>
      <c r="CK36" s="427">
        <f t="shared" ref="CK36" si="507">SUM(CF36:CJ38)</f>
        <v>0</v>
      </c>
      <c r="CL36" s="423" t="str">
        <f>IF(F36=vstupy!B$42,"1",0)</f>
        <v>1</v>
      </c>
      <c r="CM36" s="385">
        <f t="shared" ref="CM36:CV36" si="508">IF($CL36="1",AP36,0)</f>
        <v>0</v>
      </c>
      <c r="CN36" s="383">
        <f t="shared" si="508"/>
        <v>0</v>
      </c>
      <c r="CO36" s="383">
        <f t="shared" si="508"/>
        <v>250</v>
      </c>
      <c r="CP36" s="383">
        <f t="shared" si="508"/>
        <v>250</v>
      </c>
      <c r="CQ36" s="383">
        <f t="shared" si="508"/>
        <v>0</v>
      </c>
      <c r="CR36" s="383">
        <f t="shared" si="508"/>
        <v>0</v>
      </c>
      <c r="CS36" s="383">
        <f t="shared" si="508"/>
        <v>0</v>
      </c>
      <c r="CT36" s="383">
        <f t="shared" si="508"/>
        <v>0</v>
      </c>
      <c r="CU36" s="383">
        <f t="shared" si="508"/>
        <v>1.3773437500000001</v>
      </c>
      <c r="CV36" s="384">
        <f t="shared" si="508"/>
        <v>1.3773437500000001</v>
      </c>
      <c r="CW36" s="380">
        <f>CP36+CT36+CV36</f>
        <v>251.37734374999999</v>
      </c>
      <c r="CX36" s="380">
        <f t="shared" ref="CX36" si="509">CN36+CR36</f>
        <v>0</v>
      </c>
      <c r="CY36" s="385" t="str">
        <f t="shared" ref="CY36:DH36" si="510">IF($CL36="1",AZ36,0)</f>
        <v>0</v>
      </c>
      <c r="CZ36" s="383" t="str">
        <f t="shared" si="510"/>
        <v>0</v>
      </c>
      <c r="DA36" s="383" t="str">
        <f t="shared" si="510"/>
        <v>0</v>
      </c>
      <c r="DB36" s="383" t="str">
        <f t="shared" si="510"/>
        <v>0</v>
      </c>
      <c r="DC36" s="383" t="str">
        <f t="shared" si="510"/>
        <v>0</v>
      </c>
      <c r="DD36" s="383" t="str">
        <f t="shared" si="510"/>
        <v>0</v>
      </c>
      <c r="DE36" s="383" t="str">
        <f t="shared" si="510"/>
        <v>0</v>
      </c>
      <c r="DF36" s="383" t="str">
        <f t="shared" si="510"/>
        <v>0</v>
      </c>
      <c r="DG36" s="383" t="str">
        <f t="shared" si="510"/>
        <v>0</v>
      </c>
      <c r="DH36" s="384" t="str">
        <f t="shared" si="510"/>
        <v>0</v>
      </c>
      <c r="DI36" s="377">
        <f>DB36+DF36+DH36</f>
        <v>0</v>
      </c>
      <c r="DJ36" s="377">
        <f t="shared" ref="DJ36" si="511">CZ36+DD36</f>
        <v>0</v>
      </c>
      <c r="DK36" s="422">
        <f>IF(CE36=0,1,0)</f>
        <v>1</v>
      </c>
      <c r="DL36" s="422">
        <f>IFERROR(IF($AF36="N",AH36+AJ36+AL36+AN36,AF36+AH36+AJ36+AL36+AN36),0)*$DK36</f>
        <v>251.37734374999999</v>
      </c>
      <c r="DM36" s="422">
        <f>(AG36+AI36+AK36+AM36+AO36)*$DK36</f>
        <v>251.37734374999999</v>
      </c>
      <c r="DN36" s="422">
        <f>AS36+AW36+AY36-CW36</f>
        <v>0</v>
      </c>
      <c r="DO36" s="422">
        <f>BC36+BG36+BI36-DI36</f>
        <v>0</v>
      </c>
      <c r="DP36" s="422">
        <f>DN36+DO36</f>
        <v>0</v>
      </c>
      <c r="DQ36" s="421" t="str">
        <f>IF(OR(F36=vstupy!B$40,F36=vstupy!B$41,F36=vstupy!B$42,),"0","1")</f>
        <v>0</v>
      </c>
      <c r="DR36" s="385">
        <f>IF($DQ36="1",AQ36,"0")+CF36</f>
        <v>0</v>
      </c>
      <c r="DS36" s="383">
        <f>IF($DQ36="1",AS36,"0")+CG36</f>
        <v>0</v>
      </c>
      <c r="DT36" s="383">
        <f>IF($DQ36="1",AU36,"0")+CH36</f>
        <v>0</v>
      </c>
      <c r="DU36" s="383">
        <f>IF($DQ36="1",AW36,"0")+CI36</f>
        <v>0</v>
      </c>
      <c r="DV36" s="384">
        <f>IF($DQ36="1",AY36,"0")+CJ36</f>
        <v>0</v>
      </c>
      <c r="DW36" s="451">
        <f t="shared" ref="DW36" si="512">SUM(DR36:DV38)</f>
        <v>0</v>
      </c>
      <c r="DX36" s="385" t="str">
        <f t="shared" ref="DX36" si="513">IF($DQ36="1",BA36,"0")</f>
        <v>0</v>
      </c>
      <c r="DY36" s="383" t="str">
        <f t="shared" ref="DY36" si="514">IF($DQ36="1",BC36,"0")</f>
        <v>0</v>
      </c>
      <c r="DZ36" s="383" t="str">
        <f t="shared" ref="DZ36" si="515">IF($DQ36="1",BE36,"0")</f>
        <v>0</v>
      </c>
      <c r="EA36" s="383" t="str">
        <f>IF($DQ36="1",BG36,"0")</f>
        <v>0</v>
      </c>
      <c r="EB36" s="384" t="str">
        <f>IF($DQ36="1",BI36,"0")</f>
        <v>0</v>
      </c>
      <c r="EC36" s="451">
        <f t="shared" ref="EC36" si="516">SUM(DX36:EB38)</f>
        <v>0</v>
      </c>
      <c r="ED36" s="450">
        <f>EC36+DW36</f>
        <v>0</v>
      </c>
    </row>
    <row r="37" spans="1:134" ht="12.6" customHeight="1" x14ac:dyDescent="0.2">
      <c r="A37" s="19"/>
      <c r="B37" s="469"/>
      <c r="C37" s="475"/>
      <c r="D37" s="436"/>
      <c r="E37" s="471"/>
      <c r="F37" s="471"/>
      <c r="G37" s="461"/>
      <c r="H37" s="463"/>
      <c r="I37" s="463"/>
      <c r="J37" s="487"/>
      <c r="K37" s="471"/>
      <c r="L37" s="436"/>
      <c r="M37" s="473"/>
      <c r="N37" s="471"/>
      <c r="O37" s="436"/>
      <c r="P37" s="444"/>
      <c r="Q37" s="408"/>
      <c r="R37" s="409"/>
      <c r="S37" s="444"/>
      <c r="T37" s="445"/>
      <c r="U37" s="408"/>
      <c r="V37" s="409"/>
      <c r="W37" s="444"/>
      <c r="X37" s="194" t="s">
        <v>157</v>
      </c>
      <c r="Y37" s="208" t="s">
        <v>152</v>
      </c>
      <c r="Z37" s="205">
        <f>VLOOKUP($X37,vstupy!$B$18:$F$31,MATCH($Y37,vstupy!$B$17:$F$17,0),0)</f>
        <v>0</v>
      </c>
      <c r="AA37" s="133" t="s">
        <v>158</v>
      </c>
      <c r="AB37" s="205">
        <f>VLOOKUP($AA37,[1]vstupy!$B$34:$C$36,2,FALSE)</f>
        <v>0</v>
      </c>
      <c r="AC37" s="205">
        <f t="shared" si="462"/>
        <v>0</v>
      </c>
      <c r="AD37" s="466"/>
      <c r="AE37" s="418"/>
      <c r="AF37" s="385"/>
      <c r="AG37" s="414"/>
      <c r="AH37" s="414"/>
      <c r="AI37" s="414"/>
      <c r="AJ37" s="433"/>
      <c r="AK37" s="414"/>
      <c r="AL37" s="414"/>
      <c r="AM37" s="430"/>
      <c r="AN37" s="414"/>
      <c r="AO37" s="415"/>
      <c r="AP37" s="385"/>
      <c r="AQ37" s="383"/>
      <c r="AR37" s="383"/>
      <c r="AS37" s="383"/>
      <c r="AT37" s="383"/>
      <c r="AU37" s="383"/>
      <c r="AV37" s="383"/>
      <c r="AW37" s="383"/>
      <c r="AX37" s="383"/>
      <c r="AY37" s="383"/>
      <c r="AZ37" s="383"/>
      <c r="BA37" s="383"/>
      <c r="BB37" s="383"/>
      <c r="BC37" s="383"/>
      <c r="BD37" s="383"/>
      <c r="BE37" s="383"/>
      <c r="BF37" s="383"/>
      <c r="BG37" s="383"/>
      <c r="BH37" s="383"/>
      <c r="BI37" s="494"/>
      <c r="BJ37" s="380"/>
      <c r="BK37" s="385"/>
      <c r="BL37" s="383"/>
      <c r="BM37" s="383"/>
      <c r="BN37" s="383"/>
      <c r="BO37" s="383"/>
      <c r="BP37" s="383"/>
      <c r="BQ37" s="383"/>
      <c r="BR37" s="383"/>
      <c r="BS37" s="383"/>
      <c r="BT37" s="384"/>
      <c r="BU37" s="385"/>
      <c r="BV37" s="383"/>
      <c r="BW37" s="383"/>
      <c r="BX37" s="383"/>
      <c r="BY37" s="383"/>
      <c r="BZ37" s="383"/>
      <c r="CA37" s="383"/>
      <c r="CB37" s="383"/>
      <c r="CC37" s="383"/>
      <c r="CD37" s="384"/>
      <c r="CE37" s="426"/>
      <c r="CF37" s="385"/>
      <c r="CG37" s="383"/>
      <c r="CH37" s="383"/>
      <c r="CI37" s="383"/>
      <c r="CJ37" s="384"/>
      <c r="CK37" s="427"/>
      <c r="CL37" s="424"/>
      <c r="CM37" s="385"/>
      <c r="CN37" s="383"/>
      <c r="CO37" s="383"/>
      <c r="CP37" s="383"/>
      <c r="CQ37" s="383"/>
      <c r="CR37" s="383"/>
      <c r="CS37" s="383"/>
      <c r="CT37" s="383"/>
      <c r="CU37" s="383"/>
      <c r="CV37" s="384"/>
      <c r="CW37" s="380"/>
      <c r="CX37" s="380"/>
      <c r="CY37" s="385"/>
      <c r="CZ37" s="383"/>
      <c r="DA37" s="383"/>
      <c r="DB37" s="383"/>
      <c r="DC37" s="383"/>
      <c r="DD37" s="383"/>
      <c r="DE37" s="383"/>
      <c r="DF37" s="383"/>
      <c r="DG37" s="383"/>
      <c r="DH37" s="384"/>
      <c r="DI37" s="377"/>
      <c r="DJ37" s="377"/>
      <c r="DK37" s="422"/>
      <c r="DL37" s="422"/>
      <c r="DM37" s="422"/>
      <c r="DN37" s="422"/>
      <c r="DO37" s="422"/>
      <c r="DP37" s="422"/>
      <c r="DQ37" s="421"/>
      <c r="DR37" s="385"/>
      <c r="DS37" s="383"/>
      <c r="DT37" s="383"/>
      <c r="DU37" s="383"/>
      <c r="DV37" s="384"/>
      <c r="DW37" s="451"/>
      <c r="DX37" s="385"/>
      <c r="DY37" s="383"/>
      <c r="DZ37" s="383"/>
      <c r="EA37" s="383"/>
      <c r="EB37" s="384"/>
      <c r="EC37" s="451"/>
      <c r="ED37" s="450"/>
    </row>
    <row r="38" spans="1:134" ht="12.6" customHeight="1" x14ac:dyDescent="0.2">
      <c r="A38" s="19"/>
      <c r="B38" s="469"/>
      <c r="C38" s="476"/>
      <c r="D38" s="436"/>
      <c r="E38" s="472"/>
      <c r="F38" s="472"/>
      <c r="G38" s="461"/>
      <c r="H38" s="464"/>
      <c r="I38" s="464"/>
      <c r="J38" s="488"/>
      <c r="K38" s="472"/>
      <c r="L38" s="436"/>
      <c r="M38" s="473"/>
      <c r="N38" s="472"/>
      <c r="O38" s="436"/>
      <c r="P38" s="444"/>
      <c r="Q38" s="408"/>
      <c r="R38" s="409"/>
      <c r="S38" s="444"/>
      <c r="T38" s="445"/>
      <c r="U38" s="408"/>
      <c r="V38" s="409"/>
      <c r="W38" s="444"/>
      <c r="X38" s="194" t="s">
        <v>157</v>
      </c>
      <c r="Y38" s="208" t="s">
        <v>152</v>
      </c>
      <c r="Z38" s="205">
        <f>VLOOKUP($X38,vstupy!$B$18:$F$31,MATCH($Y38,vstupy!$B$17:$F$17,0),0)</f>
        <v>0</v>
      </c>
      <c r="AA38" s="133" t="s">
        <v>158</v>
      </c>
      <c r="AB38" s="205">
        <f>VLOOKUP($AA38,[1]vstupy!$B$34:$C$36,2,FALSE)</f>
        <v>0</v>
      </c>
      <c r="AC38" s="205">
        <f t="shared" si="462"/>
        <v>0</v>
      </c>
      <c r="AD38" s="467"/>
      <c r="AE38" s="419"/>
      <c r="AF38" s="385"/>
      <c r="AG38" s="414"/>
      <c r="AH38" s="414"/>
      <c r="AI38" s="414"/>
      <c r="AJ38" s="420"/>
      <c r="AK38" s="414"/>
      <c r="AL38" s="414"/>
      <c r="AM38" s="413"/>
      <c r="AN38" s="414"/>
      <c r="AO38" s="415"/>
      <c r="AP38" s="385"/>
      <c r="AQ38" s="383"/>
      <c r="AR38" s="383"/>
      <c r="AS38" s="383"/>
      <c r="AT38" s="383"/>
      <c r="AU38" s="383"/>
      <c r="AV38" s="383"/>
      <c r="AW38" s="383"/>
      <c r="AX38" s="383"/>
      <c r="AY38" s="383"/>
      <c r="AZ38" s="383"/>
      <c r="BA38" s="383"/>
      <c r="BB38" s="383"/>
      <c r="BC38" s="383"/>
      <c r="BD38" s="383"/>
      <c r="BE38" s="383"/>
      <c r="BF38" s="383"/>
      <c r="BG38" s="383"/>
      <c r="BH38" s="383"/>
      <c r="BI38" s="494"/>
      <c r="BJ38" s="380"/>
      <c r="BK38" s="385"/>
      <c r="BL38" s="383"/>
      <c r="BM38" s="383"/>
      <c r="BN38" s="383"/>
      <c r="BO38" s="383"/>
      <c r="BP38" s="383"/>
      <c r="BQ38" s="383"/>
      <c r="BR38" s="383"/>
      <c r="BS38" s="383"/>
      <c r="BT38" s="384"/>
      <c r="BU38" s="385"/>
      <c r="BV38" s="383"/>
      <c r="BW38" s="383"/>
      <c r="BX38" s="383"/>
      <c r="BY38" s="383"/>
      <c r="BZ38" s="383"/>
      <c r="CA38" s="383"/>
      <c r="CB38" s="383"/>
      <c r="CC38" s="383"/>
      <c r="CD38" s="384"/>
      <c r="CE38" s="426"/>
      <c r="CF38" s="385"/>
      <c r="CG38" s="383"/>
      <c r="CH38" s="383"/>
      <c r="CI38" s="383"/>
      <c r="CJ38" s="384"/>
      <c r="CK38" s="427"/>
      <c r="CL38" s="425"/>
      <c r="CM38" s="385"/>
      <c r="CN38" s="383"/>
      <c r="CO38" s="383"/>
      <c r="CP38" s="383"/>
      <c r="CQ38" s="383"/>
      <c r="CR38" s="383"/>
      <c r="CS38" s="383"/>
      <c r="CT38" s="383"/>
      <c r="CU38" s="383"/>
      <c r="CV38" s="384"/>
      <c r="CW38" s="380"/>
      <c r="CX38" s="380"/>
      <c r="CY38" s="385"/>
      <c r="CZ38" s="383"/>
      <c r="DA38" s="383"/>
      <c r="DB38" s="383"/>
      <c r="DC38" s="383"/>
      <c r="DD38" s="383"/>
      <c r="DE38" s="383"/>
      <c r="DF38" s="383"/>
      <c r="DG38" s="383"/>
      <c r="DH38" s="384"/>
      <c r="DI38" s="377"/>
      <c r="DJ38" s="377"/>
      <c r="DK38" s="422"/>
      <c r="DL38" s="422"/>
      <c r="DM38" s="422"/>
      <c r="DN38" s="422"/>
      <c r="DO38" s="422"/>
      <c r="DP38" s="422"/>
      <c r="DQ38" s="421"/>
      <c r="DR38" s="385"/>
      <c r="DS38" s="383"/>
      <c r="DT38" s="383"/>
      <c r="DU38" s="383"/>
      <c r="DV38" s="384"/>
      <c r="DW38" s="451"/>
      <c r="DX38" s="385"/>
      <c r="DY38" s="383"/>
      <c r="DZ38" s="383"/>
      <c r="EA38" s="383"/>
      <c r="EB38" s="384"/>
      <c r="EC38" s="451"/>
      <c r="ED38" s="450"/>
    </row>
    <row r="39" spans="1:134" s="19" customFormat="1" ht="12.6" customHeight="1" x14ac:dyDescent="0.2">
      <c r="B39" s="469">
        <f t="shared" ref="B39" si="517">B36+1</f>
        <v>11</v>
      </c>
      <c r="C39" s="474" t="s">
        <v>317</v>
      </c>
      <c r="D39" s="436" t="s">
        <v>304</v>
      </c>
      <c r="E39" s="470" t="s">
        <v>331</v>
      </c>
      <c r="F39" s="470" t="s">
        <v>209</v>
      </c>
      <c r="G39" s="461"/>
      <c r="H39" s="462" t="str">
        <f t="shared" ref="H39" si="518">IF($F39="3e)  Skoršia transpozícia  - zavedenie transpozície pred termínom ktorý určuje smernica EÚ. "," ","")</f>
        <v/>
      </c>
      <c r="I39" s="462" t="str">
        <f t="shared" ref="I39" si="519">IF($F39="3e)  Skoršia transpozícia  - zavedenie transpozície pred termínom ktorý určuje smernica EÚ. ",$H39,"NA")</f>
        <v>NA</v>
      </c>
      <c r="J39" s="486">
        <f>IF(I39&gt;12,1,I39/12)</f>
        <v>1</v>
      </c>
      <c r="K39" s="470"/>
      <c r="L39" s="436">
        <v>1</v>
      </c>
      <c r="M39" s="473">
        <f>IF(L39="N",0,L39)</f>
        <v>1</v>
      </c>
      <c r="N39" s="470" t="s">
        <v>211</v>
      </c>
      <c r="O39" s="436"/>
      <c r="P39" s="444">
        <v>200</v>
      </c>
      <c r="Q39" s="408" t="s">
        <v>185</v>
      </c>
      <c r="R39" s="409">
        <f>VLOOKUP(Q39,vstupy!$B$3:$C$15,2,FALSE)</f>
        <v>0.25</v>
      </c>
      <c r="S39" s="444"/>
      <c r="T39" s="445"/>
      <c r="U39" s="408" t="s">
        <v>36</v>
      </c>
      <c r="V39" s="409">
        <f>VLOOKUP(U39,vstupy!$B$3:$C$15,2,FALSE)</f>
        <v>0</v>
      </c>
      <c r="W39" s="444"/>
      <c r="X39" s="194" t="s">
        <v>141</v>
      </c>
      <c r="Y39" s="208" t="s">
        <v>153</v>
      </c>
      <c r="Z39" s="205">
        <f>VLOOKUP($X39,vstupy!$B$18:$F$31,MATCH($Y39,vstupy!$B$17:$F$17,0),0)</f>
        <v>30</v>
      </c>
      <c r="AA39" s="133" t="s">
        <v>160</v>
      </c>
      <c r="AB39" s="205">
        <f>VLOOKUP($AA39,[1]vstupy!$B$34:$C$36,2,FALSE)</f>
        <v>0</v>
      </c>
      <c r="AC39" s="205">
        <f t="shared" ref="AC39:AC41" si="520">Z39+AB39</f>
        <v>30</v>
      </c>
      <c r="AD39" s="465" t="s">
        <v>185</v>
      </c>
      <c r="AE39" s="417">
        <f>VLOOKUP(AD39,vstupy!$B$3:$C$15,2,FALSE)</f>
        <v>0.25</v>
      </c>
      <c r="AF39" s="458">
        <f>IFERROR(IF(M39=0,"N",O39/L39*J39),0)</f>
        <v>0</v>
      </c>
      <c r="AG39" s="413">
        <f>O39*J39</f>
        <v>0</v>
      </c>
      <c r="AH39" s="420">
        <f t="shared" ref="AH39" si="521">P39*R39*J39</f>
        <v>50</v>
      </c>
      <c r="AI39" s="413">
        <f t="shared" ref="AI39" si="522">IFERROR(AH39*M39,0)</f>
        <v>50</v>
      </c>
      <c r="AJ39" s="420">
        <f t="shared" si="177"/>
        <v>0</v>
      </c>
      <c r="AK39" s="413">
        <f t="shared" ref="AK39" si="523">S39*J39</f>
        <v>0</v>
      </c>
      <c r="AL39" s="413">
        <f>T39*V39*J39</f>
        <v>0</v>
      </c>
      <c r="AM39" s="429">
        <f t="shared" ref="AM39" si="524">IFERROR(AL39*M39,0)</f>
        <v>0</v>
      </c>
      <c r="AN39" s="413">
        <f t="shared" ref="AN39" si="525">IF(W39&gt;0,IF(AE39&gt;0,($G$5/160)*(W39/60)*AE39*J39,0),IF(AE39&gt;0,($G$5/160)*((AC39+AC40+AC41)/60)*AE39*J39,0))</f>
        <v>1.3773437500000001</v>
      </c>
      <c r="AO39" s="428">
        <f>IFERROR(AN39*M39,0)</f>
        <v>1.3773437500000001</v>
      </c>
      <c r="AP39" s="385">
        <f t="shared" ref="AP39" si="526">IF($N39="In (zvyšuje náklady)",AF39,0)</f>
        <v>0</v>
      </c>
      <c r="AQ39" s="383">
        <f t="shared" ref="AQ39" si="527">IF($N39="In (zvyšuje náklady)",AG39,0)</f>
        <v>0</v>
      </c>
      <c r="AR39" s="383">
        <f t="shared" ref="AR39" si="528">IF($N39="In (zvyšuje náklady)",AH39,0)</f>
        <v>50</v>
      </c>
      <c r="AS39" s="383">
        <f t="shared" ref="AS39" si="529">IF($N39="In (zvyšuje náklady)",AI39,0)</f>
        <v>50</v>
      </c>
      <c r="AT39" s="383">
        <f t="shared" ref="AT39" si="530">IF($N39="In (zvyšuje náklady)",AJ39,0)</f>
        <v>0</v>
      </c>
      <c r="AU39" s="383">
        <f t="shared" ref="AU39" si="531">IF($N39="In (zvyšuje náklady)",AK39,0)</f>
        <v>0</v>
      </c>
      <c r="AV39" s="383">
        <f t="shared" ref="AV39" si="532">IF($N39="In (zvyšuje náklady)",AL39,0)</f>
        <v>0</v>
      </c>
      <c r="AW39" s="383">
        <f t="shared" ref="AW39" si="533">IF($N39="In (zvyšuje náklady)",AM39,0)</f>
        <v>0</v>
      </c>
      <c r="AX39" s="383">
        <f t="shared" ref="AX39" si="534">IF($N39="In (zvyšuje náklady)",AN39,0)</f>
        <v>1.3773437500000001</v>
      </c>
      <c r="AY39" s="383">
        <f t="shared" ref="AY39" si="535">IF($N39="In (zvyšuje náklady)",AO39,0)</f>
        <v>1.3773437500000001</v>
      </c>
      <c r="AZ39" s="383" t="str">
        <f t="shared" ref="AZ39" si="536">IF($N39="Out (znižuje náklady)",AF39,"0")</f>
        <v>0</v>
      </c>
      <c r="BA39" s="383" t="str">
        <f t="shared" ref="BA39" si="537">IF($N39="Out (znižuje náklady)",AG39,"0")</f>
        <v>0</v>
      </c>
      <c r="BB39" s="383" t="str">
        <f t="shared" ref="BB39" si="538">IF($N39="Out (znižuje náklady)",AH39,"0")</f>
        <v>0</v>
      </c>
      <c r="BC39" s="383" t="str">
        <f t="shared" ref="BC39" si="539">IF($N39="Out (znižuje náklady)",AI39,"0")</f>
        <v>0</v>
      </c>
      <c r="BD39" s="383" t="str">
        <f t="shared" ref="BD39" si="540">IF($N39="Out (znižuje náklady)",AJ39,"0")</f>
        <v>0</v>
      </c>
      <c r="BE39" s="383" t="str">
        <f t="shared" ref="BE39" si="541">IF($N39="Out (znižuje náklady)",AK39,"0")</f>
        <v>0</v>
      </c>
      <c r="BF39" s="383" t="str">
        <f t="shared" ref="BF39" si="542">IF($N39="Out (znižuje náklady)",AL39,"0")</f>
        <v>0</v>
      </c>
      <c r="BG39" s="383" t="str">
        <f t="shared" ref="BG39" si="543">IF($N39="Out (znižuje náklady)",AM39,"0")</f>
        <v>0</v>
      </c>
      <c r="BH39" s="383" t="str">
        <f t="shared" ref="BH39" si="544">IF($N39="Out (znižuje náklady)",AN39,"0")</f>
        <v>0</v>
      </c>
      <c r="BI39" s="494" t="str">
        <f t="shared" ref="BI39" si="545">IF($N39="Out (znižuje náklady)",AO39,"0")</f>
        <v>0</v>
      </c>
      <c r="BJ39" s="380">
        <f>IF(F39=vstupy!$B$47,0,1)</f>
        <v>1</v>
      </c>
      <c r="BK39" s="385">
        <f t="shared" ref="BK39" si="546">$BJ39*AP39</f>
        <v>0</v>
      </c>
      <c r="BL39" s="383">
        <f t="shared" ref="BL39" si="547">$BJ39*AQ39</f>
        <v>0</v>
      </c>
      <c r="BM39" s="383">
        <f t="shared" ref="BM39" si="548">$BJ39*AR39</f>
        <v>50</v>
      </c>
      <c r="BN39" s="383">
        <f t="shared" ref="BN39" si="549">$BJ39*AS39</f>
        <v>50</v>
      </c>
      <c r="BO39" s="383">
        <f t="shared" ref="BO39" si="550">$BJ39*AT39</f>
        <v>0</v>
      </c>
      <c r="BP39" s="383">
        <f t="shared" ref="BP39" si="551">$BJ39*AU39</f>
        <v>0</v>
      </c>
      <c r="BQ39" s="383">
        <f t="shared" ref="BQ39" si="552">$BJ39*AV39</f>
        <v>0</v>
      </c>
      <c r="BR39" s="383">
        <f t="shared" ref="BR39" si="553">$BJ39*AW39</f>
        <v>0</v>
      </c>
      <c r="BS39" s="383">
        <f t="shared" ref="BS39" si="554">$BJ39*AX39</f>
        <v>1.3773437500000001</v>
      </c>
      <c r="BT39" s="384">
        <f t="shared" ref="BT39" si="555">$BJ39*AY39</f>
        <v>1.3773437500000001</v>
      </c>
      <c r="BU39" s="385">
        <f t="shared" ref="BU39" si="556">$BJ39*AZ39</f>
        <v>0</v>
      </c>
      <c r="BV39" s="383">
        <f t="shared" ref="BV39" si="557">$BJ39*BA39</f>
        <v>0</v>
      </c>
      <c r="BW39" s="383">
        <f t="shared" ref="BW39" si="558">$BJ39*BB39</f>
        <v>0</v>
      </c>
      <c r="BX39" s="383">
        <f t="shared" ref="BX39" si="559">$BJ39*BC39</f>
        <v>0</v>
      </c>
      <c r="BY39" s="383">
        <f t="shared" ref="BY39" si="560">$BJ39*BD39</f>
        <v>0</v>
      </c>
      <c r="BZ39" s="383">
        <f t="shared" ref="BZ39" si="561">$BJ39*BE39</f>
        <v>0</v>
      </c>
      <c r="CA39" s="383">
        <f t="shared" ref="CA39" si="562">$BJ39*BF39</f>
        <v>0</v>
      </c>
      <c r="CB39" s="383">
        <f t="shared" ref="CB39" si="563">$BJ39*BG39</f>
        <v>0</v>
      </c>
      <c r="CC39" s="383">
        <f t="shared" ref="CC39" si="564">$BJ39*BH39</f>
        <v>0</v>
      </c>
      <c r="CD39" s="384">
        <f t="shared" ref="CD39" si="565">$BJ39*BI39</f>
        <v>0</v>
      </c>
      <c r="CE39" s="426">
        <f>IF(N39="Nemení sa",1,0)</f>
        <v>0</v>
      </c>
      <c r="CF39" s="385">
        <f>AG39*$CE39</f>
        <v>0</v>
      </c>
      <c r="CG39" s="383">
        <f>AI39*$CE39</f>
        <v>0</v>
      </c>
      <c r="CH39" s="383">
        <f>AK39*$CE39</f>
        <v>0</v>
      </c>
      <c r="CI39" s="383">
        <f>AM39*$CE39</f>
        <v>0</v>
      </c>
      <c r="CJ39" s="384">
        <f>AO39*$CE39</f>
        <v>0</v>
      </c>
      <c r="CK39" s="427">
        <f t="shared" ref="CK39" si="566">SUM(CF39:CJ41)</f>
        <v>0</v>
      </c>
      <c r="CL39" s="423" t="str">
        <f>IF(F39=vstupy!B$42,"1",0)</f>
        <v>1</v>
      </c>
      <c r="CM39" s="385">
        <f t="shared" ref="CM39:CV39" si="567">IF($CL39="1",AP39,0)</f>
        <v>0</v>
      </c>
      <c r="CN39" s="383">
        <f t="shared" si="567"/>
        <v>0</v>
      </c>
      <c r="CO39" s="383">
        <f t="shared" si="567"/>
        <v>50</v>
      </c>
      <c r="CP39" s="383">
        <f t="shared" si="567"/>
        <v>50</v>
      </c>
      <c r="CQ39" s="383">
        <f t="shared" si="567"/>
        <v>0</v>
      </c>
      <c r="CR39" s="383">
        <f t="shared" si="567"/>
        <v>0</v>
      </c>
      <c r="CS39" s="383">
        <f t="shared" si="567"/>
        <v>0</v>
      </c>
      <c r="CT39" s="383">
        <f t="shared" si="567"/>
        <v>0</v>
      </c>
      <c r="CU39" s="383">
        <f t="shared" si="567"/>
        <v>1.3773437500000001</v>
      </c>
      <c r="CV39" s="384">
        <f t="shared" si="567"/>
        <v>1.3773437500000001</v>
      </c>
      <c r="CW39" s="380">
        <f>CP39+CT39+CV39</f>
        <v>51.377343750000001</v>
      </c>
      <c r="CX39" s="380">
        <f t="shared" ref="CX39" si="568">CN39+CR39</f>
        <v>0</v>
      </c>
      <c r="CY39" s="385" t="str">
        <f t="shared" ref="CY39:DH39" si="569">IF($CL39="1",AZ39,0)</f>
        <v>0</v>
      </c>
      <c r="CZ39" s="383" t="str">
        <f t="shared" si="569"/>
        <v>0</v>
      </c>
      <c r="DA39" s="383" t="str">
        <f t="shared" si="569"/>
        <v>0</v>
      </c>
      <c r="DB39" s="383" t="str">
        <f t="shared" si="569"/>
        <v>0</v>
      </c>
      <c r="DC39" s="383" t="str">
        <f t="shared" si="569"/>
        <v>0</v>
      </c>
      <c r="DD39" s="383" t="str">
        <f t="shared" si="569"/>
        <v>0</v>
      </c>
      <c r="DE39" s="383" t="str">
        <f t="shared" si="569"/>
        <v>0</v>
      </c>
      <c r="DF39" s="383" t="str">
        <f t="shared" si="569"/>
        <v>0</v>
      </c>
      <c r="DG39" s="383" t="str">
        <f t="shared" si="569"/>
        <v>0</v>
      </c>
      <c r="DH39" s="384" t="str">
        <f t="shared" si="569"/>
        <v>0</v>
      </c>
      <c r="DI39" s="377">
        <f>DB39+DF39+DH39</f>
        <v>0</v>
      </c>
      <c r="DJ39" s="377">
        <f t="shared" ref="DJ39" si="570">CZ39+DD39</f>
        <v>0</v>
      </c>
      <c r="DK39" s="422">
        <f>IF(CE39=0,1,0)</f>
        <v>1</v>
      </c>
      <c r="DL39" s="422">
        <f>IFERROR(IF($AF39="N",AH39+AJ39+AL39+AN39,AF39+AH39+AJ39+AL39+AN39),0)*$DK39</f>
        <v>51.377343750000001</v>
      </c>
      <c r="DM39" s="422">
        <f>(AG39+AI39+AK39+AM39+AO39)*$DK39</f>
        <v>51.377343750000001</v>
      </c>
      <c r="DN39" s="422">
        <f>AS39+AW39+AY39-CW39</f>
        <v>0</v>
      </c>
      <c r="DO39" s="422">
        <f>BC39+BG39+BI39-DI39</f>
        <v>0</v>
      </c>
      <c r="DP39" s="422">
        <f>DN39+DO39</f>
        <v>0</v>
      </c>
      <c r="DQ39" s="421" t="str">
        <f>IF(OR(F39=vstupy!B$40,F39=vstupy!B$41,F39=vstupy!B$42,),"0","1")</f>
        <v>0</v>
      </c>
      <c r="DR39" s="385">
        <f>IF($DQ39="1",AQ39,"0")+CF39</f>
        <v>0</v>
      </c>
      <c r="DS39" s="383">
        <f>IF($DQ39="1",AS39,"0")+CG39</f>
        <v>0</v>
      </c>
      <c r="DT39" s="383">
        <f>IF($DQ39="1",AU39,"0")+CH39</f>
        <v>0</v>
      </c>
      <c r="DU39" s="383">
        <f>IF($DQ39="1",AW39,"0")+CI39</f>
        <v>0</v>
      </c>
      <c r="DV39" s="384">
        <f>IF($DQ39="1",AY39,"0")+CJ39</f>
        <v>0</v>
      </c>
      <c r="DW39" s="451">
        <f t="shared" ref="DW39" si="571">SUM(DR39:DV41)</f>
        <v>0</v>
      </c>
      <c r="DX39" s="385" t="str">
        <f t="shared" ref="DX39" si="572">IF($DQ39="1",BA39,"0")</f>
        <v>0</v>
      </c>
      <c r="DY39" s="383" t="str">
        <f t="shared" ref="DY39" si="573">IF($DQ39="1",BC39,"0")</f>
        <v>0</v>
      </c>
      <c r="DZ39" s="383" t="str">
        <f t="shared" ref="DZ39" si="574">IF($DQ39="1",BE39,"0")</f>
        <v>0</v>
      </c>
      <c r="EA39" s="383" t="str">
        <f>IF($DQ39="1",BG39,"0")</f>
        <v>0</v>
      </c>
      <c r="EB39" s="384" t="str">
        <f>IF($DQ39="1",BI39,"0")</f>
        <v>0</v>
      </c>
      <c r="EC39" s="451">
        <f t="shared" ref="EC39" si="575">SUM(DX39:EB41)</f>
        <v>0</v>
      </c>
      <c r="ED39" s="450">
        <f>EC39+DW39</f>
        <v>0</v>
      </c>
    </row>
    <row r="40" spans="1:134" s="19" customFormat="1" ht="12.6" customHeight="1" x14ac:dyDescent="0.2">
      <c r="B40" s="469"/>
      <c r="C40" s="475"/>
      <c r="D40" s="436"/>
      <c r="E40" s="471"/>
      <c r="F40" s="471"/>
      <c r="G40" s="461"/>
      <c r="H40" s="463"/>
      <c r="I40" s="463"/>
      <c r="J40" s="487"/>
      <c r="K40" s="471"/>
      <c r="L40" s="436"/>
      <c r="M40" s="473"/>
      <c r="N40" s="471"/>
      <c r="O40" s="436"/>
      <c r="P40" s="444"/>
      <c r="Q40" s="408"/>
      <c r="R40" s="409"/>
      <c r="S40" s="444"/>
      <c r="T40" s="445"/>
      <c r="U40" s="408"/>
      <c r="V40" s="409"/>
      <c r="W40" s="444"/>
      <c r="X40" s="194" t="s">
        <v>157</v>
      </c>
      <c r="Y40" s="208" t="s">
        <v>152</v>
      </c>
      <c r="Z40" s="205">
        <f>VLOOKUP($X40,vstupy!$B$18:$F$31,MATCH($Y40,vstupy!$B$17:$F$17,0),0)</f>
        <v>0</v>
      </c>
      <c r="AA40" s="133" t="s">
        <v>158</v>
      </c>
      <c r="AB40" s="205">
        <f>VLOOKUP($AA40,[1]vstupy!$B$34:$C$36,2,FALSE)</f>
        <v>0</v>
      </c>
      <c r="AC40" s="205">
        <f t="shared" si="520"/>
        <v>0</v>
      </c>
      <c r="AD40" s="466"/>
      <c r="AE40" s="418"/>
      <c r="AF40" s="385"/>
      <c r="AG40" s="414"/>
      <c r="AH40" s="414"/>
      <c r="AI40" s="414"/>
      <c r="AJ40" s="414"/>
      <c r="AK40" s="414"/>
      <c r="AL40" s="414"/>
      <c r="AM40" s="430"/>
      <c r="AN40" s="414"/>
      <c r="AO40" s="415"/>
      <c r="AP40" s="385"/>
      <c r="AQ40" s="383"/>
      <c r="AR40" s="383"/>
      <c r="AS40" s="383"/>
      <c r="AT40" s="383"/>
      <c r="AU40" s="383"/>
      <c r="AV40" s="383"/>
      <c r="AW40" s="383"/>
      <c r="AX40" s="383"/>
      <c r="AY40" s="383"/>
      <c r="AZ40" s="383"/>
      <c r="BA40" s="383"/>
      <c r="BB40" s="383"/>
      <c r="BC40" s="383"/>
      <c r="BD40" s="383"/>
      <c r="BE40" s="383"/>
      <c r="BF40" s="383"/>
      <c r="BG40" s="383"/>
      <c r="BH40" s="383"/>
      <c r="BI40" s="494"/>
      <c r="BJ40" s="380"/>
      <c r="BK40" s="385"/>
      <c r="BL40" s="383"/>
      <c r="BM40" s="383"/>
      <c r="BN40" s="383"/>
      <c r="BO40" s="383"/>
      <c r="BP40" s="383"/>
      <c r="BQ40" s="383"/>
      <c r="BR40" s="383"/>
      <c r="BS40" s="383"/>
      <c r="BT40" s="384"/>
      <c r="BU40" s="385"/>
      <c r="BV40" s="383"/>
      <c r="BW40" s="383"/>
      <c r="BX40" s="383"/>
      <c r="BY40" s="383"/>
      <c r="BZ40" s="383"/>
      <c r="CA40" s="383"/>
      <c r="CB40" s="383"/>
      <c r="CC40" s="383"/>
      <c r="CD40" s="384"/>
      <c r="CE40" s="426"/>
      <c r="CF40" s="385"/>
      <c r="CG40" s="383"/>
      <c r="CH40" s="383"/>
      <c r="CI40" s="383"/>
      <c r="CJ40" s="384"/>
      <c r="CK40" s="427"/>
      <c r="CL40" s="424"/>
      <c r="CM40" s="385"/>
      <c r="CN40" s="383"/>
      <c r="CO40" s="383"/>
      <c r="CP40" s="383"/>
      <c r="CQ40" s="383"/>
      <c r="CR40" s="383"/>
      <c r="CS40" s="383"/>
      <c r="CT40" s="383"/>
      <c r="CU40" s="383"/>
      <c r="CV40" s="384"/>
      <c r="CW40" s="380"/>
      <c r="CX40" s="380"/>
      <c r="CY40" s="385"/>
      <c r="CZ40" s="383"/>
      <c r="DA40" s="383"/>
      <c r="DB40" s="383"/>
      <c r="DC40" s="383"/>
      <c r="DD40" s="383"/>
      <c r="DE40" s="383"/>
      <c r="DF40" s="383"/>
      <c r="DG40" s="383"/>
      <c r="DH40" s="384"/>
      <c r="DI40" s="377"/>
      <c r="DJ40" s="377"/>
      <c r="DK40" s="422"/>
      <c r="DL40" s="422"/>
      <c r="DM40" s="422"/>
      <c r="DN40" s="422"/>
      <c r="DO40" s="422"/>
      <c r="DP40" s="422"/>
      <c r="DQ40" s="421"/>
      <c r="DR40" s="385"/>
      <c r="DS40" s="383"/>
      <c r="DT40" s="383"/>
      <c r="DU40" s="383"/>
      <c r="DV40" s="384"/>
      <c r="DW40" s="451"/>
      <c r="DX40" s="385"/>
      <c r="DY40" s="383"/>
      <c r="DZ40" s="383"/>
      <c r="EA40" s="383"/>
      <c r="EB40" s="384"/>
      <c r="EC40" s="451"/>
      <c r="ED40" s="450"/>
    </row>
    <row r="41" spans="1:134" s="19" customFormat="1" ht="12.6" customHeight="1" x14ac:dyDescent="0.2">
      <c r="B41" s="469"/>
      <c r="C41" s="476"/>
      <c r="D41" s="436"/>
      <c r="E41" s="472"/>
      <c r="F41" s="472"/>
      <c r="G41" s="461"/>
      <c r="H41" s="464"/>
      <c r="I41" s="464"/>
      <c r="J41" s="488"/>
      <c r="K41" s="472"/>
      <c r="L41" s="436"/>
      <c r="M41" s="473"/>
      <c r="N41" s="472"/>
      <c r="O41" s="436"/>
      <c r="P41" s="444"/>
      <c r="Q41" s="408"/>
      <c r="R41" s="409"/>
      <c r="S41" s="444"/>
      <c r="T41" s="445"/>
      <c r="U41" s="408"/>
      <c r="V41" s="409"/>
      <c r="W41" s="444"/>
      <c r="X41" s="194" t="s">
        <v>157</v>
      </c>
      <c r="Y41" s="208" t="s">
        <v>152</v>
      </c>
      <c r="Z41" s="205">
        <f>VLOOKUP($X41,vstupy!$B$18:$F$31,MATCH($Y41,vstupy!$B$17:$F$17,0),0)</f>
        <v>0</v>
      </c>
      <c r="AA41" s="133" t="s">
        <v>158</v>
      </c>
      <c r="AB41" s="205">
        <f>VLOOKUP($AA41,[1]vstupy!$B$34:$C$36,2,FALSE)</f>
        <v>0</v>
      </c>
      <c r="AC41" s="205">
        <f t="shared" si="520"/>
        <v>0</v>
      </c>
      <c r="AD41" s="467"/>
      <c r="AE41" s="419"/>
      <c r="AF41" s="385"/>
      <c r="AG41" s="414"/>
      <c r="AH41" s="414"/>
      <c r="AI41" s="414"/>
      <c r="AJ41" s="414"/>
      <c r="AK41" s="414"/>
      <c r="AL41" s="414"/>
      <c r="AM41" s="413"/>
      <c r="AN41" s="414"/>
      <c r="AO41" s="415"/>
      <c r="AP41" s="385"/>
      <c r="AQ41" s="383"/>
      <c r="AR41" s="383"/>
      <c r="AS41" s="383"/>
      <c r="AT41" s="383"/>
      <c r="AU41" s="383"/>
      <c r="AV41" s="383"/>
      <c r="AW41" s="383"/>
      <c r="AX41" s="383"/>
      <c r="AY41" s="383"/>
      <c r="AZ41" s="383"/>
      <c r="BA41" s="383"/>
      <c r="BB41" s="383"/>
      <c r="BC41" s="383"/>
      <c r="BD41" s="383"/>
      <c r="BE41" s="383"/>
      <c r="BF41" s="383"/>
      <c r="BG41" s="383"/>
      <c r="BH41" s="383"/>
      <c r="BI41" s="494"/>
      <c r="BJ41" s="380"/>
      <c r="BK41" s="385"/>
      <c r="BL41" s="383"/>
      <c r="BM41" s="383"/>
      <c r="BN41" s="383"/>
      <c r="BO41" s="383"/>
      <c r="BP41" s="383"/>
      <c r="BQ41" s="383"/>
      <c r="BR41" s="383"/>
      <c r="BS41" s="383"/>
      <c r="BT41" s="384"/>
      <c r="BU41" s="385"/>
      <c r="BV41" s="383"/>
      <c r="BW41" s="383"/>
      <c r="BX41" s="383"/>
      <c r="BY41" s="383"/>
      <c r="BZ41" s="383"/>
      <c r="CA41" s="383"/>
      <c r="CB41" s="383"/>
      <c r="CC41" s="383"/>
      <c r="CD41" s="384"/>
      <c r="CE41" s="426"/>
      <c r="CF41" s="385"/>
      <c r="CG41" s="383"/>
      <c r="CH41" s="383"/>
      <c r="CI41" s="383"/>
      <c r="CJ41" s="384"/>
      <c r="CK41" s="427"/>
      <c r="CL41" s="425"/>
      <c r="CM41" s="385"/>
      <c r="CN41" s="383"/>
      <c r="CO41" s="383"/>
      <c r="CP41" s="383"/>
      <c r="CQ41" s="383"/>
      <c r="CR41" s="383"/>
      <c r="CS41" s="383"/>
      <c r="CT41" s="383"/>
      <c r="CU41" s="383"/>
      <c r="CV41" s="384"/>
      <c r="CW41" s="380"/>
      <c r="CX41" s="380"/>
      <c r="CY41" s="385"/>
      <c r="CZ41" s="383"/>
      <c r="DA41" s="383"/>
      <c r="DB41" s="383"/>
      <c r="DC41" s="383"/>
      <c r="DD41" s="383"/>
      <c r="DE41" s="383"/>
      <c r="DF41" s="383"/>
      <c r="DG41" s="383"/>
      <c r="DH41" s="384"/>
      <c r="DI41" s="377"/>
      <c r="DJ41" s="377"/>
      <c r="DK41" s="422"/>
      <c r="DL41" s="422"/>
      <c r="DM41" s="422"/>
      <c r="DN41" s="422"/>
      <c r="DO41" s="422"/>
      <c r="DP41" s="422"/>
      <c r="DQ41" s="421"/>
      <c r="DR41" s="385"/>
      <c r="DS41" s="383"/>
      <c r="DT41" s="383"/>
      <c r="DU41" s="383"/>
      <c r="DV41" s="384"/>
      <c r="DW41" s="451"/>
      <c r="DX41" s="385"/>
      <c r="DY41" s="383"/>
      <c r="DZ41" s="383"/>
      <c r="EA41" s="383"/>
      <c r="EB41" s="384"/>
      <c r="EC41" s="451"/>
      <c r="ED41" s="450"/>
    </row>
    <row r="42" spans="1:134" s="19" customFormat="1" ht="12.6" customHeight="1" x14ac:dyDescent="0.2">
      <c r="B42" s="469">
        <f t="shared" ref="B42" si="576">B39+1</f>
        <v>12</v>
      </c>
      <c r="C42" s="436" t="s">
        <v>318</v>
      </c>
      <c r="D42" s="436" t="s">
        <v>304</v>
      </c>
      <c r="E42" s="470" t="s">
        <v>325</v>
      </c>
      <c r="F42" s="470" t="s">
        <v>209</v>
      </c>
      <c r="G42" s="461"/>
      <c r="H42" s="462" t="str">
        <f t="shared" ref="H42" si="577">IF($F42="3e)  Skoršia transpozícia  - zavedenie transpozície pred termínom ktorý určuje smernica EÚ. "," ","")</f>
        <v/>
      </c>
      <c r="I42" s="462" t="str">
        <f t="shared" ref="I42" si="578">IF($F42="3e)  Skoršia transpozícia  - zavedenie transpozície pred termínom ktorý určuje smernica EÚ. ",$H42,"NA")</f>
        <v>NA</v>
      </c>
      <c r="J42" s="486">
        <f>IF(I42&gt;12,1,I42/12)</f>
        <v>1</v>
      </c>
      <c r="K42" s="470"/>
      <c r="L42" s="436">
        <v>1</v>
      </c>
      <c r="M42" s="473">
        <f>IF(L42="N",0,L42)</f>
        <v>1</v>
      </c>
      <c r="N42" s="470" t="s">
        <v>211</v>
      </c>
      <c r="O42" s="436"/>
      <c r="P42" s="444">
        <v>500</v>
      </c>
      <c r="Q42" s="408" t="s">
        <v>185</v>
      </c>
      <c r="R42" s="409">
        <f>VLOOKUP(Q42,vstupy!$B$3:$C$15,2,FALSE)</f>
        <v>0.25</v>
      </c>
      <c r="S42" s="444"/>
      <c r="T42" s="445"/>
      <c r="U42" s="408" t="s">
        <v>36</v>
      </c>
      <c r="V42" s="409">
        <f>VLOOKUP(U42,vstupy!$B$3:$C$15,2,FALSE)</f>
        <v>0</v>
      </c>
      <c r="W42" s="444"/>
      <c r="X42" s="194" t="s">
        <v>143</v>
      </c>
      <c r="Y42" s="208" t="s">
        <v>153</v>
      </c>
      <c r="Z42" s="205">
        <f>VLOOKUP($X42,vstupy!$B$18:$F$31,MATCH($Y42,vstupy!$B$17:$F$17,0),0)</f>
        <v>60</v>
      </c>
      <c r="AA42" s="133" t="s">
        <v>160</v>
      </c>
      <c r="AB42" s="205">
        <f>VLOOKUP($AA42,[1]vstupy!$B$34:$C$36,2,FALSE)</f>
        <v>0</v>
      </c>
      <c r="AC42" s="205">
        <f t="shared" ref="AC42:AC44" si="579">Z42+AB42</f>
        <v>60</v>
      </c>
      <c r="AD42" s="465" t="s">
        <v>185</v>
      </c>
      <c r="AE42" s="417">
        <f>VLOOKUP(AD42,vstupy!$B$3:$C$15,2,FALSE)</f>
        <v>0.25</v>
      </c>
      <c r="AF42" s="458">
        <f>IFERROR(IF(M42=0,"N",O42/L42*J42),0)</f>
        <v>0</v>
      </c>
      <c r="AG42" s="413">
        <f>O42*J42</f>
        <v>0</v>
      </c>
      <c r="AH42" s="420">
        <f t="shared" ref="AH42" si="580">P42*R42*J42</f>
        <v>125</v>
      </c>
      <c r="AI42" s="413">
        <f t="shared" ref="AI42" si="581">IFERROR(AH42*M42,0)</f>
        <v>125</v>
      </c>
      <c r="AJ42" s="420">
        <f t="shared" si="177"/>
        <v>0</v>
      </c>
      <c r="AK42" s="413">
        <f t="shared" ref="AK42" si="582">S42*J42</f>
        <v>0</v>
      </c>
      <c r="AL42" s="413">
        <f>T42*V42*J42</f>
        <v>0</v>
      </c>
      <c r="AM42" s="429">
        <f t="shared" ref="AM42" si="583">IFERROR(AL42*M42,0)</f>
        <v>0</v>
      </c>
      <c r="AN42" s="413">
        <f t="shared" ref="AN42" si="584">IF(W42&gt;0,IF(AE42&gt;0,($G$5/160)*(W42/60)*AE42*J42,0),IF(AE42&gt;0,($G$5/160)*((AC42+AC43+AC44)/60)*AE42*J42,0))</f>
        <v>2.7546875000000002</v>
      </c>
      <c r="AO42" s="428">
        <f>IFERROR(AN42*M42,0)</f>
        <v>2.7546875000000002</v>
      </c>
      <c r="AP42" s="385">
        <f t="shared" ref="AP42" si="585">IF($N42="In (zvyšuje náklady)",AF42,0)</f>
        <v>0</v>
      </c>
      <c r="AQ42" s="383">
        <f t="shared" ref="AQ42" si="586">IF($N42="In (zvyšuje náklady)",AG42,0)</f>
        <v>0</v>
      </c>
      <c r="AR42" s="383">
        <f t="shared" ref="AR42" si="587">IF($N42="In (zvyšuje náklady)",AH42,0)</f>
        <v>125</v>
      </c>
      <c r="AS42" s="383">
        <f t="shared" ref="AS42" si="588">IF($N42="In (zvyšuje náklady)",AI42,0)</f>
        <v>125</v>
      </c>
      <c r="AT42" s="383">
        <f t="shared" ref="AT42" si="589">IF($N42="In (zvyšuje náklady)",AJ42,0)</f>
        <v>0</v>
      </c>
      <c r="AU42" s="383">
        <f t="shared" ref="AU42" si="590">IF($N42="In (zvyšuje náklady)",AK42,0)</f>
        <v>0</v>
      </c>
      <c r="AV42" s="383">
        <f t="shared" ref="AV42" si="591">IF($N42="In (zvyšuje náklady)",AL42,0)</f>
        <v>0</v>
      </c>
      <c r="AW42" s="383">
        <f t="shared" ref="AW42" si="592">IF($N42="In (zvyšuje náklady)",AM42,0)</f>
        <v>0</v>
      </c>
      <c r="AX42" s="383">
        <f t="shared" ref="AX42" si="593">IF($N42="In (zvyšuje náklady)",AN42,0)</f>
        <v>2.7546875000000002</v>
      </c>
      <c r="AY42" s="383">
        <f t="shared" ref="AY42" si="594">IF($N42="In (zvyšuje náklady)",AO42,0)</f>
        <v>2.7546875000000002</v>
      </c>
      <c r="AZ42" s="383" t="str">
        <f t="shared" ref="AZ42" si="595">IF($N42="Out (znižuje náklady)",AF42,"0")</f>
        <v>0</v>
      </c>
      <c r="BA42" s="383" t="str">
        <f t="shared" ref="BA42" si="596">IF($N42="Out (znižuje náklady)",AG42,"0")</f>
        <v>0</v>
      </c>
      <c r="BB42" s="383" t="str">
        <f t="shared" ref="BB42" si="597">IF($N42="Out (znižuje náklady)",AH42,"0")</f>
        <v>0</v>
      </c>
      <c r="BC42" s="383" t="str">
        <f t="shared" ref="BC42" si="598">IF($N42="Out (znižuje náklady)",AI42,"0")</f>
        <v>0</v>
      </c>
      <c r="BD42" s="383" t="str">
        <f t="shared" ref="BD42" si="599">IF($N42="Out (znižuje náklady)",AJ42,"0")</f>
        <v>0</v>
      </c>
      <c r="BE42" s="383" t="str">
        <f t="shared" ref="BE42" si="600">IF($N42="Out (znižuje náklady)",AK42,"0")</f>
        <v>0</v>
      </c>
      <c r="BF42" s="383" t="str">
        <f t="shared" ref="BF42" si="601">IF($N42="Out (znižuje náklady)",AL42,"0")</f>
        <v>0</v>
      </c>
      <c r="BG42" s="383" t="str">
        <f t="shared" ref="BG42" si="602">IF($N42="Out (znižuje náklady)",AM42,"0")</f>
        <v>0</v>
      </c>
      <c r="BH42" s="383" t="str">
        <f t="shared" ref="BH42" si="603">IF($N42="Out (znižuje náklady)",AN42,"0")</f>
        <v>0</v>
      </c>
      <c r="BI42" s="494" t="str">
        <f t="shared" ref="BI42" si="604">IF($N42="Out (znižuje náklady)",AO42,"0")</f>
        <v>0</v>
      </c>
      <c r="BJ42" s="380">
        <f>IF(F42=vstupy!$B$47,0,1)</f>
        <v>1</v>
      </c>
      <c r="BK42" s="385">
        <f t="shared" ref="BK42" si="605">$BJ42*AP42</f>
        <v>0</v>
      </c>
      <c r="BL42" s="383">
        <f t="shared" ref="BL42" si="606">$BJ42*AQ42</f>
        <v>0</v>
      </c>
      <c r="BM42" s="383">
        <f t="shared" ref="BM42" si="607">$BJ42*AR42</f>
        <v>125</v>
      </c>
      <c r="BN42" s="383">
        <f t="shared" ref="BN42" si="608">$BJ42*AS42</f>
        <v>125</v>
      </c>
      <c r="BO42" s="383">
        <f t="shared" ref="BO42" si="609">$BJ42*AT42</f>
        <v>0</v>
      </c>
      <c r="BP42" s="383">
        <f t="shared" ref="BP42" si="610">$BJ42*AU42</f>
        <v>0</v>
      </c>
      <c r="BQ42" s="383">
        <f t="shared" ref="BQ42" si="611">$BJ42*AV42</f>
        <v>0</v>
      </c>
      <c r="BR42" s="383">
        <f t="shared" ref="BR42" si="612">$BJ42*AW42</f>
        <v>0</v>
      </c>
      <c r="BS42" s="383">
        <f t="shared" ref="BS42" si="613">$BJ42*AX42</f>
        <v>2.7546875000000002</v>
      </c>
      <c r="BT42" s="384">
        <f t="shared" ref="BT42" si="614">$BJ42*AY42</f>
        <v>2.7546875000000002</v>
      </c>
      <c r="BU42" s="385">
        <f t="shared" ref="BU42" si="615">$BJ42*AZ42</f>
        <v>0</v>
      </c>
      <c r="BV42" s="383">
        <f t="shared" ref="BV42" si="616">$BJ42*BA42</f>
        <v>0</v>
      </c>
      <c r="BW42" s="383">
        <f t="shared" ref="BW42" si="617">$BJ42*BB42</f>
        <v>0</v>
      </c>
      <c r="BX42" s="383">
        <f t="shared" ref="BX42" si="618">$BJ42*BC42</f>
        <v>0</v>
      </c>
      <c r="BY42" s="383">
        <f t="shared" ref="BY42" si="619">$BJ42*BD42</f>
        <v>0</v>
      </c>
      <c r="BZ42" s="383">
        <f t="shared" ref="BZ42" si="620">$BJ42*BE42</f>
        <v>0</v>
      </c>
      <c r="CA42" s="383">
        <f t="shared" ref="CA42" si="621">$BJ42*BF42</f>
        <v>0</v>
      </c>
      <c r="CB42" s="383">
        <f t="shared" ref="CB42" si="622">$BJ42*BG42</f>
        <v>0</v>
      </c>
      <c r="CC42" s="383">
        <f t="shared" ref="CC42" si="623">$BJ42*BH42</f>
        <v>0</v>
      </c>
      <c r="CD42" s="384">
        <f t="shared" ref="CD42" si="624">$BJ42*BI42</f>
        <v>0</v>
      </c>
      <c r="CE42" s="426">
        <f>IF(N42="Nemení sa",1,0)</f>
        <v>0</v>
      </c>
      <c r="CF42" s="385">
        <f>AG42*$CE42</f>
        <v>0</v>
      </c>
      <c r="CG42" s="383">
        <f>AI42*$CE42</f>
        <v>0</v>
      </c>
      <c r="CH42" s="383">
        <f>AK42*$CE42</f>
        <v>0</v>
      </c>
      <c r="CI42" s="383">
        <f>AM42*$CE42</f>
        <v>0</v>
      </c>
      <c r="CJ42" s="384">
        <f>AO42*$CE42</f>
        <v>0</v>
      </c>
      <c r="CK42" s="427">
        <f t="shared" ref="CK42" si="625">SUM(CF42:CJ44)</f>
        <v>0</v>
      </c>
      <c r="CL42" s="423" t="str">
        <f>IF(F42=vstupy!B$42,"1",0)</f>
        <v>1</v>
      </c>
      <c r="CM42" s="385">
        <f t="shared" ref="CM42:CV42" si="626">IF($CL42="1",AP42,0)</f>
        <v>0</v>
      </c>
      <c r="CN42" s="383">
        <f t="shared" si="626"/>
        <v>0</v>
      </c>
      <c r="CO42" s="383">
        <f t="shared" si="626"/>
        <v>125</v>
      </c>
      <c r="CP42" s="383">
        <f t="shared" si="626"/>
        <v>125</v>
      </c>
      <c r="CQ42" s="383">
        <f t="shared" si="626"/>
        <v>0</v>
      </c>
      <c r="CR42" s="383">
        <f t="shared" si="626"/>
        <v>0</v>
      </c>
      <c r="CS42" s="383">
        <f t="shared" si="626"/>
        <v>0</v>
      </c>
      <c r="CT42" s="383">
        <f t="shared" si="626"/>
        <v>0</v>
      </c>
      <c r="CU42" s="383">
        <f t="shared" si="626"/>
        <v>2.7546875000000002</v>
      </c>
      <c r="CV42" s="384">
        <f t="shared" si="626"/>
        <v>2.7546875000000002</v>
      </c>
      <c r="CW42" s="380">
        <f>CP42+CT42+CV42</f>
        <v>127.7546875</v>
      </c>
      <c r="CX42" s="380">
        <f t="shared" ref="CX42" si="627">CN42+CR42</f>
        <v>0</v>
      </c>
      <c r="CY42" s="385" t="str">
        <f t="shared" ref="CY42:DH42" si="628">IF($CL42="1",AZ42,0)</f>
        <v>0</v>
      </c>
      <c r="CZ42" s="383" t="str">
        <f t="shared" si="628"/>
        <v>0</v>
      </c>
      <c r="DA42" s="383" t="str">
        <f t="shared" si="628"/>
        <v>0</v>
      </c>
      <c r="DB42" s="383" t="str">
        <f t="shared" si="628"/>
        <v>0</v>
      </c>
      <c r="DC42" s="383" t="str">
        <f t="shared" si="628"/>
        <v>0</v>
      </c>
      <c r="DD42" s="383" t="str">
        <f t="shared" si="628"/>
        <v>0</v>
      </c>
      <c r="DE42" s="383" t="str">
        <f t="shared" si="628"/>
        <v>0</v>
      </c>
      <c r="DF42" s="383" t="str">
        <f t="shared" si="628"/>
        <v>0</v>
      </c>
      <c r="DG42" s="383" t="str">
        <f t="shared" si="628"/>
        <v>0</v>
      </c>
      <c r="DH42" s="384" t="str">
        <f t="shared" si="628"/>
        <v>0</v>
      </c>
      <c r="DI42" s="377">
        <f>DB42+DF42+DH42</f>
        <v>0</v>
      </c>
      <c r="DJ42" s="377">
        <f t="shared" ref="DJ42" si="629">CZ42+DD42</f>
        <v>0</v>
      </c>
      <c r="DK42" s="422">
        <f>IF(CE42=0,1,0)</f>
        <v>1</v>
      </c>
      <c r="DL42" s="422">
        <f>IFERROR(IF($AF42="N",AH42+AJ42+AL42+AN42,AF42+AH42+AJ42+AL42+AN42),0)*$DK42</f>
        <v>127.7546875</v>
      </c>
      <c r="DM42" s="422">
        <f>(AG42+AI42+AK42+AM42+AO42)*$DK42</f>
        <v>127.7546875</v>
      </c>
      <c r="DN42" s="422">
        <f>AS42+AW42+AY42-CW42</f>
        <v>0</v>
      </c>
      <c r="DO42" s="422">
        <f>BC42+BG42+BI42-DI42</f>
        <v>0</v>
      </c>
      <c r="DP42" s="422">
        <f>DN42+DO42</f>
        <v>0</v>
      </c>
      <c r="DQ42" s="421" t="str">
        <f>IF(OR(F42=vstupy!B$40,F42=vstupy!B$41,F42=vstupy!B$42,),"0","1")</f>
        <v>0</v>
      </c>
      <c r="DR42" s="385">
        <f>IF($DQ42="1",AQ42,"0")+CF42</f>
        <v>0</v>
      </c>
      <c r="DS42" s="383">
        <f>IF($DQ42="1",AS42,"0")+CG42</f>
        <v>0</v>
      </c>
      <c r="DT42" s="383">
        <f>IF($DQ42="1",AU42,"0")+CH42</f>
        <v>0</v>
      </c>
      <c r="DU42" s="383">
        <f>IF($DQ42="1",AW42,"0")+CI42</f>
        <v>0</v>
      </c>
      <c r="DV42" s="384">
        <f>IF($DQ42="1",AY42,"0")+CJ42</f>
        <v>0</v>
      </c>
      <c r="DW42" s="451">
        <f t="shared" ref="DW42" si="630">SUM(DR42:DV44)</f>
        <v>0</v>
      </c>
      <c r="DX42" s="385" t="str">
        <f t="shared" ref="DX42" si="631">IF($DQ42="1",BA42,"0")</f>
        <v>0</v>
      </c>
      <c r="DY42" s="383" t="str">
        <f t="shared" ref="DY42" si="632">IF($DQ42="1",BC42,"0")</f>
        <v>0</v>
      </c>
      <c r="DZ42" s="383" t="str">
        <f t="shared" ref="DZ42" si="633">IF($DQ42="1",BE42,"0")</f>
        <v>0</v>
      </c>
      <c r="EA42" s="383" t="str">
        <f>IF($DQ42="1",BG42,"0")</f>
        <v>0</v>
      </c>
      <c r="EB42" s="384" t="str">
        <f>IF($DQ42="1",BI42,"0")</f>
        <v>0</v>
      </c>
      <c r="EC42" s="451">
        <f t="shared" ref="EC42" si="634">SUM(DX42:EB44)</f>
        <v>0</v>
      </c>
      <c r="ED42" s="450">
        <f>EC42+DW42</f>
        <v>0</v>
      </c>
    </row>
    <row r="43" spans="1:134" s="19" customFormat="1" ht="12.6" customHeight="1" x14ac:dyDescent="0.2">
      <c r="B43" s="469"/>
      <c r="C43" s="436"/>
      <c r="D43" s="436"/>
      <c r="E43" s="471"/>
      <c r="F43" s="471"/>
      <c r="G43" s="461"/>
      <c r="H43" s="463"/>
      <c r="I43" s="463"/>
      <c r="J43" s="487"/>
      <c r="K43" s="471"/>
      <c r="L43" s="436"/>
      <c r="M43" s="473"/>
      <c r="N43" s="471"/>
      <c r="O43" s="436"/>
      <c r="P43" s="444"/>
      <c r="Q43" s="408"/>
      <c r="R43" s="409"/>
      <c r="S43" s="444"/>
      <c r="T43" s="445"/>
      <c r="U43" s="408"/>
      <c r="V43" s="409"/>
      <c r="W43" s="444"/>
      <c r="X43" s="194" t="s">
        <v>157</v>
      </c>
      <c r="Y43" s="208" t="s">
        <v>152</v>
      </c>
      <c r="Z43" s="205">
        <f>VLOOKUP($X43,vstupy!$B$18:$F$31,MATCH($Y43,vstupy!$B$17:$F$17,0),0)</f>
        <v>0</v>
      </c>
      <c r="AA43" s="133" t="s">
        <v>158</v>
      </c>
      <c r="AB43" s="205">
        <f>VLOOKUP($AA43,[1]vstupy!$B$34:$C$36,2,FALSE)</f>
        <v>0</v>
      </c>
      <c r="AC43" s="205">
        <f t="shared" si="579"/>
        <v>0</v>
      </c>
      <c r="AD43" s="466"/>
      <c r="AE43" s="418"/>
      <c r="AF43" s="385"/>
      <c r="AG43" s="414"/>
      <c r="AH43" s="414"/>
      <c r="AI43" s="414"/>
      <c r="AJ43" s="414"/>
      <c r="AK43" s="414"/>
      <c r="AL43" s="414"/>
      <c r="AM43" s="430"/>
      <c r="AN43" s="414"/>
      <c r="AO43" s="415"/>
      <c r="AP43" s="385"/>
      <c r="AQ43" s="383"/>
      <c r="AR43" s="383"/>
      <c r="AS43" s="383"/>
      <c r="AT43" s="383"/>
      <c r="AU43" s="383"/>
      <c r="AV43" s="383"/>
      <c r="AW43" s="383"/>
      <c r="AX43" s="383"/>
      <c r="AY43" s="383"/>
      <c r="AZ43" s="383"/>
      <c r="BA43" s="383"/>
      <c r="BB43" s="383"/>
      <c r="BC43" s="383"/>
      <c r="BD43" s="383"/>
      <c r="BE43" s="383"/>
      <c r="BF43" s="383"/>
      <c r="BG43" s="383"/>
      <c r="BH43" s="383"/>
      <c r="BI43" s="494"/>
      <c r="BJ43" s="380"/>
      <c r="BK43" s="385"/>
      <c r="BL43" s="383"/>
      <c r="BM43" s="383"/>
      <c r="BN43" s="383"/>
      <c r="BO43" s="383"/>
      <c r="BP43" s="383"/>
      <c r="BQ43" s="383"/>
      <c r="BR43" s="383"/>
      <c r="BS43" s="383"/>
      <c r="BT43" s="384"/>
      <c r="BU43" s="385"/>
      <c r="BV43" s="383"/>
      <c r="BW43" s="383"/>
      <c r="BX43" s="383"/>
      <c r="BY43" s="383"/>
      <c r="BZ43" s="383"/>
      <c r="CA43" s="383"/>
      <c r="CB43" s="383"/>
      <c r="CC43" s="383"/>
      <c r="CD43" s="384"/>
      <c r="CE43" s="426"/>
      <c r="CF43" s="385"/>
      <c r="CG43" s="383"/>
      <c r="CH43" s="383"/>
      <c r="CI43" s="383"/>
      <c r="CJ43" s="384"/>
      <c r="CK43" s="427"/>
      <c r="CL43" s="424"/>
      <c r="CM43" s="385"/>
      <c r="CN43" s="383"/>
      <c r="CO43" s="383"/>
      <c r="CP43" s="383"/>
      <c r="CQ43" s="383"/>
      <c r="CR43" s="383"/>
      <c r="CS43" s="383"/>
      <c r="CT43" s="383"/>
      <c r="CU43" s="383"/>
      <c r="CV43" s="384"/>
      <c r="CW43" s="380"/>
      <c r="CX43" s="380"/>
      <c r="CY43" s="385"/>
      <c r="CZ43" s="383"/>
      <c r="DA43" s="383"/>
      <c r="DB43" s="383"/>
      <c r="DC43" s="383"/>
      <c r="DD43" s="383"/>
      <c r="DE43" s="383"/>
      <c r="DF43" s="383"/>
      <c r="DG43" s="383"/>
      <c r="DH43" s="384"/>
      <c r="DI43" s="377"/>
      <c r="DJ43" s="377"/>
      <c r="DK43" s="422"/>
      <c r="DL43" s="422"/>
      <c r="DM43" s="422"/>
      <c r="DN43" s="422"/>
      <c r="DO43" s="422"/>
      <c r="DP43" s="422"/>
      <c r="DQ43" s="421"/>
      <c r="DR43" s="385"/>
      <c r="DS43" s="383"/>
      <c r="DT43" s="383"/>
      <c r="DU43" s="383"/>
      <c r="DV43" s="384"/>
      <c r="DW43" s="451"/>
      <c r="DX43" s="385"/>
      <c r="DY43" s="383"/>
      <c r="DZ43" s="383"/>
      <c r="EA43" s="383"/>
      <c r="EB43" s="384"/>
      <c r="EC43" s="451"/>
      <c r="ED43" s="450"/>
    </row>
    <row r="44" spans="1:134" s="19" customFormat="1" ht="12.6" customHeight="1" x14ac:dyDescent="0.2">
      <c r="B44" s="469"/>
      <c r="C44" s="436"/>
      <c r="D44" s="436"/>
      <c r="E44" s="472"/>
      <c r="F44" s="472"/>
      <c r="G44" s="461"/>
      <c r="H44" s="464"/>
      <c r="I44" s="464"/>
      <c r="J44" s="488"/>
      <c r="K44" s="472"/>
      <c r="L44" s="436"/>
      <c r="M44" s="473"/>
      <c r="N44" s="472"/>
      <c r="O44" s="436"/>
      <c r="P44" s="444"/>
      <c r="Q44" s="408"/>
      <c r="R44" s="409"/>
      <c r="S44" s="444"/>
      <c r="T44" s="445"/>
      <c r="U44" s="408"/>
      <c r="V44" s="409"/>
      <c r="W44" s="444"/>
      <c r="X44" s="194" t="s">
        <v>157</v>
      </c>
      <c r="Y44" s="208" t="s">
        <v>152</v>
      </c>
      <c r="Z44" s="205">
        <f>VLOOKUP($X44,vstupy!$B$18:$F$31,MATCH($Y44,vstupy!$B$17:$F$17,0),0)</f>
        <v>0</v>
      </c>
      <c r="AA44" s="133" t="s">
        <v>158</v>
      </c>
      <c r="AB44" s="205">
        <f>VLOOKUP($AA44,[1]vstupy!$B$34:$C$36,2,FALSE)</f>
        <v>0</v>
      </c>
      <c r="AC44" s="205">
        <f t="shared" si="579"/>
        <v>0</v>
      </c>
      <c r="AD44" s="467"/>
      <c r="AE44" s="419"/>
      <c r="AF44" s="385"/>
      <c r="AG44" s="414"/>
      <c r="AH44" s="414"/>
      <c r="AI44" s="414"/>
      <c r="AJ44" s="414"/>
      <c r="AK44" s="414"/>
      <c r="AL44" s="414"/>
      <c r="AM44" s="413"/>
      <c r="AN44" s="414"/>
      <c r="AO44" s="415"/>
      <c r="AP44" s="385"/>
      <c r="AQ44" s="383"/>
      <c r="AR44" s="383"/>
      <c r="AS44" s="383"/>
      <c r="AT44" s="383"/>
      <c r="AU44" s="383"/>
      <c r="AV44" s="383"/>
      <c r="AW44" s="383"/>
      <c r="AX44" s="383"/>
      <c r="AY44" s="383"/>
      <c r="AZ44" s="383"/>
      <c r="BA44" s="383"/>
      <c r="BB44" s="383"/>
      <c r="BC44" s="383"/>
      <c r="BD44" s="383"/>
      <c r="BE44" s="383"/>
      <c r="BF44" s="383"/>
      <c r="BG44" s="383"/>
      <c r="BH44" s="383"/>
      <c r="BI44" s="494"/>
      <c r="BJ44" s="380"/>
      <c r="BK44" s="385"/>
      <c r="BL44" s="383"/>
      <c r="BM44" s="383"/>
      <c r="BN44" s="383"/>
      <c r="BO44" s="383"/>
      <c r="BP44" s="383"/>
      <c r="BQ44" s="383"/>
      <c r="BR44" s="383"/>
      <c r="BS44" s="383"/>
      <c r="BT44" s="384"/>
      <c r="BU44" s="385"/>
      <c r="BV44" s="383"/>
      <c r="BW44" s="383"/>
      <c r="BX44" s="383"/>
      <c r="BY44" s="383"/>
      <c r="BZ44" s="383"/>
      <c r="CA44" s="383"/>
      <c r="CB44" s="383"/>
      <c r="CC44" s="383"/>
      <c r="CD44" s="384"/>
      <c r="CE44" s="426"/>
      <c r="CF44" s="385"/>
      <c r="CG44" s="383"/>
      <c r="CH44" s="383"/>
      <c r="CI44" s="383"/>
      <c r="CJ44" s="384"/>
      <c r="CK44" s="427"/>
      <c r="CL44" s="425"/>
      <c r="CM44" s="385"/>
      <c r="CN44" s="383"/>
      <c r="CO44" s="383"/>
      <c r="CP44" s="383"/>
      <c r="CQ44" s="383"/>
      <c r="CR44" s="383"/>
      <c r="CS44" s="383"/>
      <c r="CT44" s="383"/>
      <c r="CU44" s="383"/>
      <c r="CV44" s="384"/>
      <c r="CW44" s="380"/>
      <c r="CX44" s="380"/>
      <c r="CY44" s="385"/>
      <c r="CZ44" s="383"/>
      <c r="DA44" s="383"/>
      <c r="DB44" s="383"/>
      <c r="DC44" s="383"/>
      <c r="DD44" s="383"/>
      <c r="DE44" s="383"/>
      <c r="DF44" s="383"/>
      <c r="DG44" s="383"/>
      <c r="DH44" s="384"/>
      <c r="DI44" s="377"/>
      <c r="DJ44" s="377"/>
      <c r="DK44" s="422"/>
      <c r="DL44" s="422"/>
      <c r="DM44" s="422"/>
      <c r="DN44" s="422"/>
      <c r="DO44" s="422"/>
      <c r="DP44" s="422"/>
      <c r="DQ44" s="421"/>
      <c r="DR44" s="385"/>
      <c r="DS44" s="383"/>
      <c r="DT44" s="383"/>
      <c r="DU44" s="383"/>
      <c r="DV44" s="384"/>
      <c r="DW44" s="451"/>
      <c r="DX44" s="385"/>
      <c r="DY44" s="383"/>
      <c r="DZ44" s="383"/>
      <c r="EA44" s="383"/>
      <c r="EB44" s="384"/>
      <c r="EC44" s="451"/>
      <c r="ED44" s="450"/>
    </row>
    <row r="45" spans="1:134" ht="12.6" customHeight="1" x14ac:dyDescent="0.2">
      <c r="B45" s="469">
        <f t="shared" ref="B45" si="635">B42+1</f>
        <v>13</v>
      </c>
      <c r="C45" s="436" t="s">
        <v>303</v>
      </c>
      <c r="D45" s="457" t="s">
        <v>305</v>
      </c>
      <c r="E45" s="436" t="s">
        <v>319</v>
      </c>
      <c r="F45" s="470" t="s">
        <v>209</v>
      </c>
      <c r="G45" s="461"/>
      <c r="H45" s="462" t="str">
        <f t="shared" ref="H45" si="636">IF($F45="3e)  Skoršia transpozícia  - zavedenie transpozície pred termínom ktorý určuje smernica EÚ. "," ","")</f>
        <v/>
      </c>
      <c r="I45" s="462" t="str">
        <f t="shared" ref="I45" si="637">IF($F45="3e)  Skoršia transpozícia  - zavedenie transpozície pred termínom ktorý určuje smernica EÚ. ",$H45,"NA")</f>
        <v>NA</v>
      </c>
      <c r="J45" s="486">
        <f>IF(I45&gt;12,1,I45/12)</f>
        <v>1</v>
      </c>
      <c r="K45" s="470"/>
      <c r="L45" s="436">
        <v>1</v>
      </c>
      <c r="M45" s="473">
        <f>IF(L45="N",0,L45)</f>
        <v>1</v>
      </c>
      <c r="N45" s="470" t="s">
        <v>211</v>
      </c>
      <c r="O45" s="436"/>
      <c r="P45" s="436"/>
      <c r="Q45" s="408" t="s">
        <v>36</v>
      </c>
      <c r="R45" s="409">
        <f>VLOOKUP(Q45,vstupy!$B$3:$C$15,2,FALSE)</f>
        <v>0</v>
      </c>
      <c r="S45" s="436"/>
      <c r="T45" s="445"/>
      <c r="U45" s="408" t="s">
        <v>36</v>
      </c>
      <c r="V45" s="409">
        <f>VLOOKUP(U45,vstupy!$B$3:$C$15,2,FALSE)</f>
        <v>0</v>
      </c>
      <c r="W45" s="436"/>
      <c r="X45" s="194" t="s">
        <v>143</v>
      </c>
      <c r="Y45" s="208" t="s">
        <v>153</v>
      </c>
      <c r="Z45" s="205">
        <f>VLOOKUP($X45,vstupy!$B$18:$F$31,MATCH($Y45,vstupy!$B$17:$F$17,0),0)</f>
        <v>60</v>
      </c>
      <c r="AA45" s="133" t="s">
        <v>160</v>
      </c>
      <c r="AB45" s="205">
        <f>VLOOKUP($AA45,vstupy!$B$34:$C$36,2,FALSE)</f>
        <v>0</v>
      </c>
      <c r="AC45" s="205">
        <f t="shared" ref="AC45:AC76" si="638">Z45+AB45</f>
        <v>60</v>
      </c>
      <c r="AD45" s="465" t="s">
        <v>185</v>
      </c>
      <c r="AE45" s="417">
        <f>VLOOKUP(AD45,vstupy!$B$3:$C$15,2,FALSE)</f>
        <v>0.25</v>
      </c>
      <c r="AF45" s="458">
        <f>IFERROR(IF(M45=0,"N",O45/L45*J45),0)</f>
        <v>0</v>
      </c>
      <c r="AG45" s="413">
        <f>O45*J45</f>
        <v>0</v>
      </c>
      <c r="AH45" s="420">
        <f t="shared" ref="AH45" si="639">P45*R45*J45</f>
        <v>0</v>
      </c>
      <c r="AI45" s="413">
        <f t="shared" ref="AI45" si="640">IFERROR(AH45*M45,0)</f>
        <v>0</v>
      </c>
      <c r="AJ45" s="420">
        <f t="shared" si="177"/>
        <v>0</v>
      </c>
      <c r="AK45" s="413">
        <f t="shared" ref="AK45" si="641">S45*J45</f>
        <v>0</v>
      </c>
      <c r="AL45" s="413">
        <f>T45*V45*J45</f>
        <v>0</v>
      </c>
      <c r="AM45" s="429">
        <f t="shared" ref="AM45" si="642">IFERROR(AL45*M45,0)</f>
        <v>0</v>
      </c>
      <c r="AN45" s="413">
        <f t="shared" ref="AN45" si="643">IF(W45&gt;0,IF(AE45&gt;0,($G$5/160)*(W45/60)*AE45*J45,0),IF(AE45&gt;0,($G$5/160)*((AC45+AC46+AC47)/60)*AE45*J45,0))</f>
        <v>2.7546875000000002</v>
      </c>
      <c r="AO45" s="428">
        <f>IFERROR(AN45*M45,0)</f>
        <v>2.7546875000000002</v>
      </c>
      <c r="AP45" s="385">
        <f t="shared" ref="AP45" si="644">IF($N45="In (zvyšuje náklady)",AF45,0)</f>
        <v>0</v>
      </c>
      <c r="AQ45" s="383">
        <f t="shared" ref="AQ45" si="645">IF($N45="In (zvyšuje náklady)",AG45,0)</f>
        <v>0</v>
      </c>
      <c r="AR45" s="383">
        <f t="shared" ref="AR45" si="646">IF($N45="In (zvyšuje náklady)",AH45,0)</f>
        <v>0</v>
      </c>
      <c r="AS45" s="383">
        <f t="shared" ref="AS45" si="647">IF($N45="In (zvyšuje náklady)",AI45,0)</f>
        <v>0</v>
      </c>
      <c r="AT45" s="383">
        <f t="shared" ref="AT45" si="648">IF($N45="In (zvyšuje náklady)",AJ45,0)</f>
        <v>0</v>
      </c>
      <c r="AU45" s="383">
        <f t="shared" ref="AU45" si="649">IF($N45="In (zvyšuje náklady)",AK45,0)</f>
        <v>0</v>
      </c>
      <c r="AV45" s="383">
        <f t="shared" ref="AV45" si="650">IF($N45="In (zvyšuje náklady)",AL45,0)</f>
        <v>0</v>
      </c>
      <c r="AW45" s="383">
        <f t="shared" ref="AW45" si="651">IF($N45="In (zvyšuje náklady)",AM45,0)</f>
        <v>0</v>
      </c>
      <c r="AX45" s="383">
        <f t="shared" ref="AX45" si="652">IF($N45="In (zvyšuje náklady)",AN45,0)</f>
        <v>2.7546875000000002</v>
      </c>
      <c r="AY45" s="383">
        <f t="shared" ref="AY45" si="653">IF($N45="In (zvyšuje náklady)",AO45,0)</f>
        <v>2.7546875000000002</v>
      </c>
      <c r="AZ45" s="383" t="str">
        <f t="shared" ref="AZ45" si="654">IF($N45="Out (znižuje náklady)",AF45,"0")</f>
        <v>0</v>
      </c>
      <c r="BA45" s="383" t="str">
        <f t="shared" ref="BA45" si="655">IF($N45="Out (znižuje náklady)",AG45,"0")</f>
        <v>0</v>
      </c>
      <c r="BB45" s="383" t="str">
        <f t="shared" ref="BB45" si="656">IF($N45="Out (znižuje náklady)",AH45,"0")</f>
        <v>0</v>
      </c>
      <c r="BC45" s="383" t="str">
        <f t="shared" ref="BC45" si="657">IF($N45="Out (znižuje náklady)",AI45,"0")</f>
        <v>0</v>
      </c>
      <c r="BD45" s="383" t="str">
        <f t="shared" ref="BD45" si="658">IF($N45="Out (znižuje náklady)",AJ45,"0")</f>
        <v>0</v>
      </c>
      <c r="BE45" s="383" t="str">
        <f t="shared" ref="BE45" si="659">IF($N45="Out (znižuje náklady)",AK45,"0")</f>
        <v>0</v>
      </c>
      <c r="BF45" s="383" t="str">
        <f t="shared" ref="BF45" si="660">IF($N45="Out (znižuje náklady)",AL45,"0")</f>
        <v>0</v>
      </c>
      <c r="BG45" s="383" t="str">
        <f t="shared" ref="BG45" si="661">IF($N45="Out (znižuje náklady)",AM45,"0")</f>
        <v>0</v>
      </c>
      <c r="BH45" s="383" t="str">
        <f t="shared" ref="BH45" si="662">IF($N45="Out (znižuje náklady)",AN45,"0")</f>
        <v>0</v>
      </c>
      <c r="BI45" s="494" t="str">
        <f t="shared" ref="BI45" si="663">IF($N45="Out (znižuje náklady)",AO45,"0")</f>
        <v>0</v>
      </c>
      <c r="BJ45" s="380">
        <f>IF(F45=vstupy!$B$47,0,1)</f>
        <v>1</v>
      </c>
      <c r="BK45" s="385">
        <f t="shared" ref="BK45" si="664">$BJ45*AP45</f>
        <v>0</v>
      </c>
      <c r="BL45" s="383">
        <f t="shared" ref="BL45" si="665">$BJ45*AQ45</f>
        <v>0</v>
      </c>
      <c r="BM45" s="383">
        <f t="shared" ref="BM45" si="666">$BJ45*AR45</f>
        <v>0</v>
      </c>
      <c r="BN45" s="383">
        <f t="shared" ref="BN45" si="667">$BJ45*AS45</f>
        <v>0</v>
      </c>
      <c r="BO45" s="383">
        <f t="shared" ref="BO45" si="668">$BJ45*AT45</f>
        <v>0</v>
      </c>
      <c r="BP45" s="383">
        <f t="shared" ref="BP45" si="669">$BJ45*AU45</f>
        <v>0</v>
      </c>
      <c r="BQ45" s="383">
        <f t="shared" ref="BQ45" si="670">$BJ45*AV45</f>
        <v>0</v>
      </c>
      <c r="BR45" s="383">
        <f t="shared" ref="BR45" si="671">$BJ45*AW45</f>
        <v>0</v>
      </c>
      <c r="BS45" s="383">
        <f t="shared" ref="BS45" si="672">$BJ45*AX45</f>
        <v>2.7546875000000002</v>
      </c>
      <c r="BT45" s="384">
        <f t="shared" ref="BT45" si="673">$BJ45*AY45</f>
        <v>2.7546875000000002</v>
      </c>
      <c r="BU45" s="385">
        <f t="shared" ref="BU45" si="674">$BJ45*AZ45</f>
        <v>0</v>
      </c>
      <c r="BV45" s="383">
        <f t="shared" ref="BV45" si="675">$BJ45*BA45</f>
        <v>0</v>
      </c>
      <c r="BW45" s="383">
        <f t="shared" ref="BW45" si="676">$BJ45*BB45</f>
        <v>0</v>
      </c>
      <c r="BX45" s="383">
        <f t="shared" ref="BX45" si="677">$BJ45*BC45</f>
        <v>0</v>
      </c>
      <c r="BY45" s="383">
        <f t="shared" ref="BY45" si="678">$BJ45*BD45</f>
        <v>0</v>
      </c>
      <c r="BZ45" s="383">
        <f t="shared" ref="BZ45" si="679">$BJ45*BE45</f>
        <v>0</v>
      </c>
      <c r="CA45" s="383">
        <f t="shared" ref="CA45" si="680">$BJ45*BF45</f>
        <v>0</v>
      </c>
      <c r="CB45" s="383">
        <f t="shared" ref="CB45" si="681">$BJ45*BG45</f>
        <v>0</v>
      </c>
      <c r="CC45" s="383">
        <f t="shared" ref="CC45" si="682">$BJ45*BH45</f>
        <v>0</v>
      </c>
      <c r="CD45" s="384">
        <f t="shared" ref="CD45" si="683">$BJ45*BI45</f>
        <v>0</v>
      </c>
      <c r="CE45" s="426">
        <f>IF(N45="Nemení sa",1,0)</f>
        <v>0</v>
      </c>
      <c r="CF45" s="385">
        <f>AG45*$CE45</f>
        <v>0</v>
      </c>
      <c r="CG45" s="383">
        <f>AI45*$CE45</f>
        <v>0</v>
      </c>
      <c r="CH45" s="383">
        <f>AK45*$CE45</f>
        <v>0</v>
      </c>
      <c r="CI45" s="383">
        <f>AM45*$CE45</f>
        <v>0</v>
      </c>
      <c r="CJ45" s="384">
        <f>AO45*$CE45</f>
        <v>0</v>
      </c>
      <c r="CK45" s="427">
        <f t="shared" ref="CK45" si="684">SUM(CF45:CJ47)</f>
        <v>0</v>
      </c>
      <c r="CL45" s="423" t="str">
        <f>IF(F45=vstupy!B$42,"1",0)</f>
        <v>1</v>
      </c>
      <c r="CM45" s="385">
        <f t="shared" ref="CM45:CV45" si="685">IF($CL45="1",AP45,0)</f>
        <v>0</v>
      </c>
      <c r="CN45" s="383">
        <f t="shared" si="685"/>
        <v>0</v>
      </c>
      <c r="CO45" s="383">
        <f t="shared" si="685"/>
        <v>0</v>
      </c>
      <c r="CP45" s="383">
        <f t="shared" si="685"/>
        <v>0</v>
      </c>
      <c r="CQ45" s="383">
        <f t="shared" si="685"/>
        <v>0</v>
      </c>
      <c r="CR45" s="383">
        <f t="shared" si="685"/>
        <v>0</v>
      </c>
      <c r="CS45" s="383">
        <f t="shared" si="685"/>
        <v>0</v>
      </c>
      <c r="CT45" s="383">
        <f t="shared" si="685"/>
        <v>0</v>
      </c>
      <c r="CU45" s="383">
        <f t="shared" si="685"/>
        <v>2.7546875000000002</v>
      </c>
      <c r="CV45" s="384">
        <f t="shared" si="685"/>
        <v>2.7546875000000002</v>
      </c>
      <c r="CW45" s="380">
        <f>CP45+CT45+CV45</f>
        <v>2.7546875000000002</v>
      </c>
      <c r="CX45" s="380">
        <f t="shared" ref="CX45" si="686">CN45+CR45</f>
        <v>0</v>
      </c>
      <c r="CY45" s="385" t="str">
        <f t="shared" ref="CY45:DH45" si="687">IF($CL45="1",AZ45,0)</f>
        <v>0</v>
      </c>
      <c r="CZ45" s="383" t="str">
        <f t="shared" si="687"/>
        <v>0</v>
      </c>
      <c r="DA45" s="383" t="str">
        <f t="shared" si="687"/>
        <v>0</v>
      </c>
      <c r="DB45" s="383" t="str">
        <f t="shared" si="687"/>
        <v>0</v>
      </c>
      <c r="DC45" s="383" t="str">
        <f t="shared" si="687"/>
        <v>0</v>
      </c>
      <c r="DD45" s="383" t="str">
        <f t="shared" si="687"/>
        <v>0</v>
      </c>
      <c r="DE45" s="383" t="str">
        <f t="shared" si="687"/>
        <v>0</v>
      </c>
      <c r="DF45" s="383" t="str">
        <f t="shared" si="687"/>
        <v>0</v>
      </c>
      <c r="DG45" s="383" t="str">
        <f t="shared" si="687"/>
        <v>0</v>
      </c>
      <c r="DH45" s="384" t="str">
        <f t="shared" si="687"/>
        <v>0</v>
      </c>
      <c r="DI45" s="377">
        <f>DB45+DF45+DH45</f>
        <v>0</v>
      </c>
      <c r="DJ45" s="377">
        <f t="shared" ref="DJ45" si="688">CZ45+DD45</f>
        <v>0</v>
      </c>
      <c r="DK45" s="422">
        <f>IF(CE45=0,1,0)</f>
        <v>1</v>
      </c>
      <c r="DL45" s="422">
        <f>IFERROR(IF($AF45="N",AH45+AJ45+AL45+AN45,AF45+AH45+AJ45+AL45+AN45),0)*$DK45</f>
        <v>2.7546875000000002</v>
      </c>
      <c r="DM45" s="422">
        <f>(AG45+AI45+AK45+AM45+AO45)*$DK45</f>
        <v>2.7546875000000002</v>
      </c>
      <c r="DN45" s="422">
        <f>AS45+AW45+AY45-CW45</f>
        <v>0</v>
      </c>
      <c r="DO45" s="422">
        <f>BC45+BG45+BI45-DI45</f>
        <v>0</v>
      </c>
      <c r="DP45" s="422">
        <f>DN45+DO45</f>
        <v>0</v>
      </c>
      <c r="DQ45" s="421" t="str">
        <f>IF(OR(F45=vstupy!B$40,F45=vstupy!B$41,F45=vstupy!B$42,),"0","1")</f>
        <v>0</v>
      </c>
      <c r="DR45" s="385">
        <f>IF($DQ45="1",AQ45,"0")+CF45</f>
        <v>0</v>
      </c>
      <c r="DS45" s="383">
        <f>IF($DQ45="1",AS45,"0")+CG45</f>
        <v>0</v>
      </c>
      <c r="DT45" s="383">
        <f>IF($DQ45="1",AU45,"0")+CH45</f>
        <v>0</v>
      </c>
      <c r="DU45" s="383">
        <f>IF($DQ45="1",AW45,"0")+CI45</f>
        <v>0</v>
      </c>
      <c r="DV45" s="384">
        <f>IF($DQ45="1",AY45,"0")+CJ45</f>
        <v>0</v>
      </c>
      <c r="DW45" s="451">
        <f t="shared" ref="DW45" si="689">SUM(DR45:DV47)</f>
        <v>0</v>
      </c>
      <c r="DX45" s="385" t="str">
        <f t="shared" ref="DX45" si="690">IF($DQ45="1",BA45,"0")</f>
        <v>0</v>
      </c>
      <c r="DY45" s="383" t="str">
        <f t="shared" ref="DY45" si="691">IF($DQ45="1",BC45,"0")</f>
        <v>0</v>
      </c>
      <c r="DZ45" s="383" t="str">
        <f t="shared" ref="DZ45" si="692">IF($DQ45="1",BE45,"0")</f>
        <v>0</v>
      </c>
      <c r="EA45" s="383" t="str">
        <f>IF($DQ45="1",BG45,"0")</f>
        <v>0</v>
      </c>
      <c r="EB45" s="384" t="str">
        <f>IF($DQ45="1",BI45,"0")</f>
        <v>0</v>
      </c>
      <c r="EC45" s="451">
        <f t="shared" ref="EC45" si="693">SUM(DX45:EB47)</f>
        <v>0</v>
      </c>
      <c r="ED45" s="450">
        <f>EC45+DW45</f>
        <v>0</v>
      </c>
    </row>
    <row r="46" spans="1:134" ht="12.6" customHeight="1" x14ac:dyDescent="0.2">
      <c r="B46" s="469"/>
      <c r="C46" s="436"/>
      <c r="D46" s="457"/>
      <c r="E46" s="436"/>
      <c r="F46" s="471"/>
      <c r="G46" s="461"/>
      <c r="H46" s="463"/>
      <c r="I46" s="463"/>
      <c r="J46" s="487"/>
      <c r="K46" s="471"/>
      <c r="L46" s="436"/>
      <c r="M46" s="473"/>
      <c r="N46" s="471"/>
      <c r="O46" s="436"/>
      <c r="P46" s="436"/>
      <c r="Q46" s="408"/>
      <c r="R46" s="409"/>
      <c r="S46" s="436"/>
      <c r="T46" s="445"/>
      <c r="U46" s="408"/>
      <c r="V46" s="409"/>
      <c r="W46" s="436"/>
      <c r="X46" s="194" t="s">
        <v>157</v>
      </c>
      <c r="Y46" s="208" t="s">
        <v>152</v>
      </c>
      <c r="Z46" s="205">
        <f>VLOOKUP($X46,vstupy!$B$18:$F$31,MATCH($Y46,vstupy!$B$17:$F$17,0),0)</f>
        <v>0</v>
      </c>
      <c r="AA46" s="133" t="s">
        <v>158</v>
      </c>
      <c r="AB46" s="205">
        <f>VLOOKUP($AA46,vstupy!$B$34:$C$36,2,FALSE)</f>
        <v>0</v>
      </c>
      <c r="AC46" s="205">
        <f t="shared" si="638"/>
        <v>0</v>
      </c>
      <c r="AD46" s="466"/>
      <c r="AE46" s="418"/>
      <c r="AF46" s="385"/>
      <c r="AG46" s="414"/>
      <c r="AH46" s="414"/>
      <c r="AI46" s="414"/>
      <c r="AJ46" s="414"/>
      <c r="AK46" s="414"/>
      <c r="AL46" s="414"/>
      <c r="AM46" s="430"/>
      <c r="AN46" s="414"/>
      <c r="AO46" s="415"/>
      <c r="AP46" s="385"/>
      <c r="AQ46" s="383"/>
      <c r="AR46" s="383"/>
      <c r="AS46" s="383"/>
      <c r="AT46" s="383"/>
      <c r="AU46" s="383"/>
      <c r="AV46" s="383"/>
      <c r="AW46" s="383"/>
      <c r="AX46" s="383"/>
      <c r="AY46" s="383"/>
      <c r="AZ46" s="383"/>
      <c r="BA46" s="383"/>
      <c r="BB46" s="383"/>
      <c r="BC46" s="383"/>
      <c r="BD46" s="383"/>
      <c r="BE46" s="383"/>
      <c r="BF46" s="383"/>
      <c r="BG46" s="383"/>
      <c r="BH46" s="383"/>
      <c r="BI46" s="494"/>
      <c r="BJ46" s="380"/>
      <c r="BK46" s="385"/>
      <c r="BL46" s="383"/>
      <c r="BM46" s="383"/>
      <c r="BN46" s="383"/>
      <c r="BO46" s="383"/>
      <c r="BP46" s="383"/>
      <c r="BQ46" s="383"/>
      <c r="BR46" s="383"/>
      <c r="BS46" s="383"/>
      <c r="BT46" s="384"/>
      <c r="BU46" s="385"/>
      <c r="BV46" s="383"/>
      <c r="BW46" s="383"/>
      <c r="BX46" s="383"/>
      <c r="BY46" s="383"/>
      <c r="BZ46" s="383"/>
      <c r="CA46" s="383"/>
      <c r="CB46" s="383"/>
      <c r="CC46" s="383"/>
      <c r="CD46" s="384"/>
      <c r="CE46" s="426"/>
      <c r="CF46" s="385"/>
      <c r="CG46" s="383"/>
      <c r="CH46" s="383"/>
      <c r="CI46" s="383"/>
      <c r="CJ46" s="384"/>
      <c r="CK46" s="427"/>
      <c r="CL46" s="424"/>
      <c r="CM46" s="385"/>
      <c r="CN46" s="383"/>
      <c r="CO46" s="383"/>
      <c r="CP46" s="383"/>
      <c r="CQ46" s="383"/>
      <c r="CR46" s="383"/>
      <c r="CS46" s="383"/>
      <c r="CT46" s="383"/>
      <c r="CU46" s="383"/>
      <c r="CV46" s="384"/>
      <c r="CW46" s="380"/>
      <c r="CX46" s="380"/>
      <c r="CY46" s="385"/>
      <c r="CZ46" s="383"/>
      <c r="DA46" s="383"/>
      <c r="DB46" s="383"/>
      <c r="DC46" s="383"/>
      <c r="DD46" s="383"/>
      <c r="DE46" s="383"/>
      <c r="DF46" s="383"/>
      <c r="DG46" s="383"/>
      <c r="DH46" s="384"/>
      <c r="DI46" s="377"/>
      <c r="DJ46" s="377"/>
      <c r="DK46" s="422"/>
      <c r="DL46" s="422"/>
      <c r="DM46" s="422"/>
      <c r="DN46" s="422"/>
      <c r="DO46" s="422"/>
      <c r="DP46" s="422"/>
      <c r="DQ46" s="421"/>
      <c r="DR46" s="385"/>
      <c r="DS46" s="383"/>
      <c r="DT46" s="383"/>
      <c r="DU46" s="383"/>
      <c r="DV46" s="384"/>
      <c r="DW46" s="451"/>
      <c r="DX46" s="385"/>
      <c r="DY46" s="383"/>
      <c r="DZ46" s="383"/>
      <c r="EA46" s="383"/>
      <c r="EB46" s="384"/>
      <c r="EC46" s="451"/>
      <c r="ED46" s="450"/>
    </row>
    <row r="47" spans="1:134" ht="12.6" customHeight="1" x14ac:dyDescent="0.2">
      <c r="B47" s="469"/>
      <c r="C47" s="436"/>
      <c r="D47" s="457"/>
      <c r="E47" s="436"/>
      <c r="F47" s="472"/>
      <c r="G47" s="461"/>
      <c r="H47" s="464"/>
      <c r="I47" s="464"/>
      <c r="J47" s="488"/>
      <c r="K47" s="472"/>
      <c r="L47" s="436"/>
      <c r="M47" s="473"/>
      <c r="N47" s="472"/>
      <c r="O47" s="436"/>
      <c r="P47" s="436"/>
      <c r="Q47" s="408"/>
      <c r="R47" s="409"/>
      <c r="S47" s="436"/>
      <c r="T47" s="445"/>
      <c r="U47" s="408"/>
      <c r="V47" s="409"/>
      <c r="W47" s="436"/>
      <c r="X47" s="194" t="s">
        <v>157</v>
      </c>
      <c r="Y47" s="208" t="s">
        <v>152</v>
      </c>
      <c r="Z47" s="205">
        <f>VLOOKUP($X47,vstupy!$B$18:$F$31,MATCH($Y47,vstupy!$B$17:$F$17,0),0)</f>
        <v>0</v>
      </c>
      <c r="AA47" s="133" t="s">
        <v>158</v>
      </c>
      <c r="AB47" s="205">
        <f>VLOOKUP($AA47,vstupy!$B$34:$C$36,2,FALSE)</f>
        <v>0</v>
      </c>
      <c r="AC47" s="205">
        <f t="shared" si="638"/>
        <v>0</v>
      </c>
      <c r="AD47" s="467"/>
      <c r="AE47" s="419"/>
      <c r="AF47" s="385"/>
      <c r="AG47" s="414"/>
      <c r="AH47" s="414"/>
      <c r="AI47" s="414"/>
      <c r="AJ47" s="414"/>
      <c r="AK47" s="414"/>
      <c r="AL47" s="414"/>
      <c r="AM47" s="413"/>
      <c r="AN47" s="414"/>
      <c r="AO47" s="415"/>
      <c r="AP47" s="385"/>
      <c r="AQ47" s="383"/>
      <c r="AR47" s="383"/>
      <c r="AS47" s="383"/>
      <c r="AT47" s="383"/>
      <c r="AU47" s="383"/>
      <c r="AV47" s="383"/>
      <c r="AW47" s="383"/>
      <c r="AX47" s="383"/>
      <c r="AY47" s="383"/>
      <c r="AZ47" s="383"/>
      <c r="BA47" s="383"/>
      <c r="BB47" s="383"/>
      <c r="BC47" s="383"/>
      <c r="BD47" s="383"/>
      <c r="BE47" s="383"/>
      <c r="BF47" s="383"/>
      <c r="BG47" s="383"/>
      <c r="BH47" s="383"/>
      <c r="BI47" s="494"/>
      <c r="BJ47" s="380"/>
      <c r="BK47" s="385"/>
      <c r="BL47" s="383"/>
      <c r="BM47" s="383"/>
      <c r="BN47" s="383"/>
      <c r="BO47" s="383"/>
      <c r="BP47" s="383"/>
      <c r="BQ47" s="383"/>
      <c r="BR47" s="383"/>
      <c r="BS47" s="383"/>
      <c r="BT47" s="384"/>
      <c r="BU47" s="385"/>
      <c r="BV47" s="383"/>
      <c r="BW47" s="383"/>
      <c r="BX47" s="383"/>
      <c r="BY47" s="383"/>
      <c r="BZ47" s="383"/>
      <c r="CA47" s="383"/>
      <c r="CB47" s="383"/>
      <c r="CC47" s="383"/>
      <c r="CD47" s="384"/>
      <c r="CE47" s="426"/>
      <c r="CF47" s="385"/>
      <c r="CG47" s="383"/>
      <c r="CH47" s="383"/>
      <c r="CI47" s="383"/>
      <c r="CJ47" s="384"/>
      <c r="CK47" s="427"/>
      <c r="CL47" s="425"/>
      <c r="CM47" s="385"/>
      <c r="CN47" s="383"/>
      <c r="CO47" s="383"/>
      <c r="CP47" s="383"/>
      <c r="CQ47" s="383"/>
      <c r="CR47" s="383"/>
      <c r="CS47" s="383"/>
      <c r="CT47" s="383"/>
      <c r="CU47" s="383"/>
      <c r="CV47" s="384"/>
      <c r="CW47" s="380"/>
      <c r="CX47" s="380"/>
      <c r="CY47" s="385"/>
      <c r="CZ47" s="383"/>
      <c r="DA47" s="383"/>
      <c r="DB47" s="383"/>
      <c r="DC47" s="383"/>
      <c r="DD47" s="383"/>
      <c r="DE47" s="383"/>
      <c r="DF47" s="383"/>
      <c r="DG47" s="383"/>
      <c r="DH47" s="384"/>
      <c r="DI47" s="377"/>
      <c r="DJ47" s="377"/>
      <c r="DK47" s="422"/>
      <c r="DL47" s="422"/>
      <c r="DM47" s="422"/>
      <c r="DN47" s="422"/>
      <c r="DO47" s="422"/>
      <c r="DP47" s="422"/>
      <c r="DQ47" s="421"/>
      <c r="DR47" s="385"/>
      <c r="DS47" s="383"/>
      <c r="DT47" s="383"/>
      <c r="DU47" s="383"/>
      <c r="DV47" s="384"/>
      <c r="DW47" s="451"/>
      <c r="DX47" s="385"/>
      <c r="DY47" s="383"/>
      <c r="DZ47" s="383"/>
      <c r="EA47" s="383"/>
      <c r="EB47" s="384"/>
      <c r="EC47" s="451"/>
      <c r="ED47" s="450"/>
    </row>
    <row r="48" spans="1:134" s="19" customFormat="1" ht="12.6" customHeight="1" x14ac:dyDescent="0.2">
      <c r="B48" s="469">
        <f t="shared" ref="B48" si="694">B45+1</f>
        <v>14</v>
      </c>
      <c r="C48" s="457" t="s">
        <v>321</v>
      </c>
      <c r="D48" s="457" t="s">
        <v>320</v>
      </c>
      <c r="E48" s="436" t="s">
        <v>332</v>
      </c>
      <c r="F48" s="470" t="s">
        <v>209</v>
      </c>
      <c r="G48" s="461"/>
      <c r="H48" s="462" t="str">
        <f t="shared" ref="H48" si="695">IF($F48="3e)  Skoršia transpozícia  - zavedenie transpozície pred termínom ktorý určuje smernica EÚ. "," ","")</f>
        <v/>
      </c>
      <c r="I48" s="462" t="str">
        <f t="shared" ref="I48" si="696">IF($F48="3e)  Skoršia transpozícia  - zavedenie transpozície pred termínom ktorý určuje smernica EÚ. ",$H48,"NA")</f>
        <v>NA</v>
      </c>
      <c r="J48" s="486">
        <f>IF(I48&gt;12,1,I48/12)</f>
        <v>1</v>
      </c>
      <c r="K48" s="470"/>
      <c r="L48" s="436">
        <v>1</v>
      </c>
      <c r="M48" s="473">
        <f>IF(L48="N",0,L48)</f>
        <v>1</v>
      </c>
      <c r="N48" s="470" t="s">
        <v>211</v>
      </c>
      <c r="O48" s="436"/>
      <c r="P48" s="436">
        <v>1000</v>
      </c>
      <c r="Q48" s="408" t="s">
        <v>185</v>
      </c>
      <c r="R48" s="409">
        <f>VLOOKUP(Q48,vstupy!$B$3:$C$15,2,FALSE)</f>
        <v>0.25</v>
      </c>
      <c r="S48" s="436"/>
      <c r="T48" s="445"/>
      <c r="U48" s="408" t="s">
        <v>36</v>
      </c>
      <c r="V48" s="409">
        <f>VLOOKUP(U48,vstupy!$B$3:$C$15,2,FALSE)</f>
        <v>0</v>
      </c>
      <c r="W48" s="436"/>
      <c r="X48" s="194" t="s">
        <v>143</v>
      </c>
      <c r="Y48" s="208" t="s">
        <v>153</v>
      </c>
      <c r="Z48" s="205">
        <f>VLOOKUP($X48,vstupy!$B$18:$F$31,MATCH($Y48,vstupy!$B$17:$F$17,0),0)</f>
        <v>60</v>
      </c>
      <c r="AA48" s="133" t="s">
        <v>160</v>
      </c>
      <c r="AB48" s="205">
        <f>VLOOKUP($AA48,vstupy!$B$34:$C$36,2,FALSE)</f>
        <v>0</v>
      </c>
      <c r="AC48" s="205">
        <f t="shared" si="638"/>
        <v>60</v>
      </c>
      <c r="AD48" s="465" t="s">
        <v>185</v>
      </c>
      <c r="AE48" s="417">
        <f>VLOOKUP(AD48,vstupy!$B$3:$C$15,2,FALSE)</f>
        <v>0.25</v>
      </c>
      <c r="AF48" s="458">
        <f>IFERROR(IF(M48=0,"N",O48/L48*J48),0)</f>
        <v>0</v>
      </c>
      <c r="AG48" s="413">
        <f>O48*J48</f>
        <v>0</v>
      </c>
      <c r="AH48" s="420">
        <f t="shared" ref="AH48" si="697">P48*R48*J48</f>
        <v>250</v>
      </c>
      <c r="AI48" s="413">
        <f t="shared" ref="AI48" si="698">IFERROR(AH48*M48,0)</f>
        <v>250</v>
      </c>
      <c r="AJ48" s="420">
        <f t="shared" si="177"/>
        <v>0</v>
      </c>
      <c r="AK48" s="413">
        <f t="shared" ref="AK48" si="699">S48*J48</f>
        <v>0</v>
      </c>
      <c r="AL48" s="413">
        <f>T48*V48*J48</f>
        <v>0</v>
      </c>
      <c r="AM48" s="429">
        <f t="shared" ref="AM48" si="700">IFERROR(AL48*M48,0)</f>
        <v>0</v>
      </c>
      <c r="AN48" s="413">
        <f t="shared" ref="AN48" si="701">IF(W48&gt;0,IF(AE48&gt;0,($G$5/160)*(W48/60)*AE48*J48,0),IF(AE48&gt;0,($G$5/160)*((AC48+AC49+AC50)/60)*AE48*J48,0))</f>
        <v>2.7546875000000002</v>
      </c>
      <c r="AO48" s="428">
        <f>IFERROR(AN48*M48,0)</f>
        <v>2.7546875000000002</v>
      </c>
      <c r="AP48" s="385">
        <f t="shared" ref="AP48" si="702">IF($N48="In (zvyšuje náklady)",AF48,0)</f>
        <v>0</v>
      </c>
      <c r="AQ48" s="383">
        <f t="shared" ref="AQ48" si="703">IF($N48="In (zvyšuje náklady)",AG48,0)</f>
        <v>0</v>
      </c>
      <c r="AR48" s="383">
        <f t="shared" ref="AR48" si="704">IF($N48="In (zvyšuje náklady)",AH48,0)</f>
        <v>250</v>
      </c>
      <c r="AS48" s="383">
        <f t="shared" ref="AS48" si="705">IF($N48="In (zvyšuje náklady)",AI48,0)</f>
        <v>250</v>
      </c>
      <c r="AT48" s="383">
        <f t="shared" ref="AT48" si="706">IF($N48="In (zvyšuje náklady)",AJ48,0)</f>
        <v>0</v>
      </c>
      <c r="AU48" s="383">
        <f t="shared" ref="AU48" si="707">IF($N48="In (zvyšuje náklady)",AK48,0)</f>
        <v>0</v>
      </c>
      <c r="AV48" s="383">
        <f t="shared" ref="AV48" si="708">IF($N48="In (zvyšuje náklady)",AL48,0)</f>
        <v>0</v>
      </c>
      <c r="AW48" s="383">
        <f t="shared" ref="AW48" si="709">IF($N48="In (zvyšuje náklady)",AM48,0)</f>
        <v>0</v>
      </c>
      <c r="AX48" s="383">
        <f t="shared" ref="AX48" si="710">IF($N48="In (zvyšuje náklady)",AN48,0)</f>
        <v>2.7546875000000002</v>
      </c>
      <c r="AY48" s="383">
        <f t="shared" ref="AY48" si="711">IF($N48="In (zvyšuje náklady)",AO48,0)</f>
        <v>2.7546875000000002</v>
      </c>
      <c r="AZ48" s="383" t="str">
        <f t="shared" ref="AZ48" si="712">IF($N48="Out (znižuje náklady)",AF48,"0")</f>
        <v>0</v>
      </c>
      <c r="BA48" s="383" t="str">
        <f t="shared" ref="BA48" si="713">IF($N48="Out (znižuje náklady)",AG48,"0")</f>
        <v>0</v>
      </c>
      <c r="BB48" s="383" t="str">
        <f t="shared" ref="BB48" si="714">IF($N48="Out (znižuje náklady)",AH48,"0")</f>
        <v>0</v>
      </c>
      <c r="BC48" s="383" t="str">
        <f t="shared" ref="BC48" si="715">IF($N48="Out (znižuje náklady)",AI48,"0")</f>
        <v>0</v>
      </c>
      <c r="BD48" s="383" t="str">
        <f t="shared" ref="BD48" si="716">IF($N48="Out (znižuje náklady)",AJ48,"0")</f>
        <v>0</v>
      </c>
      <c r="BE48" s="383" t="str">
        <f t="shared" ref="BE48" si="717">IF($N48="Out (znižuje náklady)",AK48,"0")</f>
        <v>0</v>
      </c>
      <c r="BF48" s="383" t="str">
        <f t="shared" ref="BF48" si="718">IF($N48="Out (znižuje náklady)",AL48,"0")</f>
        <v>0</v>
      </c>
      <c r="BG48" s="383" t="str">
        <f t="shared" ref="BG48" si="719">IF($N48="Out (znižuje náklady)",AM48,"0")</f>
        <v>0</v>
      </c>
      <c r="BH48" s="383" t="str">
        <f t="shared" ref="BH48" si="720">IF($N48="Out (znižuje náklady)",AN48,"0")</f>
        <v>0</v>
      </c>
      <c r="BI48" s="494" t="str">
        <f t="shared" ref="BI48" si="721">IF($N48="Out (znižuje náklady)",AO48,"0")</f>
        <v>0</v>
      </c>
      <c r="BJ48" s="380">
        <f>IF(F48=vstupy!$B$47,0,1)</f>
        <v>1</v>
      </c>
      <c r="BK48" s="385">
        <f t="shared" ref="BK48" si="722">$BJ48*AP48</f>
        <v>0</v>
      </c>
      <c r="BL48" s="383">
        <f t="shared" ref="BL48" si="723">$BJ48*AQ48</f>
        <v>0</v>
      </c>
      <c r="BM48" s="383">
        <f t="shared" ref="BM48" si="724">$BJ48*AR48</f>
        <v>250</v>
      </c>
      <c r="BN48" s="383">
        <f t="shared" ref="BN48" si="725">$BJ48*AS48</f>
        <v>250</v>
      </c>
      <c r="BO48" s="383">
        <f t="shared" ref="BO48" si="726">$BJ48*AT48</f>
        <v>0</v>
      </c>
      <c r="BP48" s="383">
        <f t="shared" ref="BP48" si="727">$BJ48*AU48</f>
        <v>0</v>
      </c>
      <c r="BQ48" s="383">
        <f t="shared" ref="BQ48" si="728">$BJ48*AV48</f>
        <v>0</v>
      </c>
      <c r="BR48" s="383">
        <f t="shared" ref="BR48" si="729">$BJ48*AW48</f>
        <v>0</v>
      </c>
      <c r="BS48" s="383">
        <f t="shared" ref="BS48" si="730">$BJ48*AX48</f>
        <v>2.7546875000000002</v>
      </c>
      <c r="BT48" s="384">
        <f t="shared" ref="BT48" si="731">$BJ48*AY48</f>
        <v>2.7546875000000002</v>
      </c>
      <c r="BU48" s="385">
        <f t="shared" ref="BU48" si="732">$BJ48*AZ48</f>
        <v>0</v>
      </c>
      <c r="BV48" s="383">
        <f t="shared" ref="BV48" si="733">$BJ48*BA48</f>
        <v>0</v>
      </c>
      <c r="BW48" s="383">
        <f t="shared" ref="BW48" si="734">$BJ48*BB48</f>
        <v>0</v>
      </c>
      <c r="BX48" s="383">
        <f t="shared" ref="BX48" si="735">$BJ48*BC48</f>
        <v>0</v>
      </c>
      <c r="BY48" s="383">
        <f t="shared" ref="BY48" si="736">$BJ48*BD48</f>
        <v>0</v>
      </c>
      <c r="BZ48" s="383">
        <f t="shared" ref="BZ48" si="737">$BJ48*BE48</f>
        <v>0</v>
      </c>
      <c r="CA48" s="383">
        <f t="shared" ref="CA48" si="738">$BJ48*BF48</f>
        <v>0</v>
      </c>
      <c r="CB48" s="383">
        <f t="shared" ref="CB48" si="739">$BJ48*BG48</f>
        <v>0</v>
      </c>
      <c r="CC48" s="383">
        <f t="shared" ref="CC48" si="740">$BJ48*BH48</f>
        <v>0</v>
      </c>
      <c r="CD48" s="384">
        <f t="shared" ref="CD48" si="741">$BJ48*BI48</f>
        <v>0</v>
      </c>
      <c r="CE48" s="426">
        <f>IF(N48="Nemení sa",1,0)</f>
        <v>0</v>
      </c>
      <c r="CF48" s="385">
        <f>AG48*$CE48</f>
        <v>0</v>
      </c>
      <c r="CG48" s="383">
        <f>AI48*$CE48</f>
        <v>0</v>
      </c>
      <c r="CH48" s="383">
        <f>AK48*$CE48</f>
        <v>0</v>
      </c>
      <c r="CI48" s="383">
        <f>AM48*$CE48</f>
        <v>0</v>
      </c>
      <c r="CJ48" s="384">
        <f>AO48*$CE48</f>
        <v>0</v>
      </c>
      <c r="CK48" s="427">
        <f t="shared" ref="CK48" si="742">SUM(CF48:CJ50)</f>
        <v>0</v>
      </c>
      <c r="CL48" s="423" t="str">
        <f>IF(F48=vstupy!B$42,"1",0)</f>
        <v>1</v>
      </c>
      <c r="CM48" s="385">
        <f t="shared" ref="CM48:CV48" si="743">IF($CL48="1",AP48,0)</f>
        <v>0</v>
      </c>
      <c r="CN48" s="383">
        <f t="shared" si="743"/>
        <v>0</v>
      </c>
      <c r="CO48" s="383">
        <f t="shared" si="743"/>
        <v>250</v>
      </c>
      <c r="CP48" s="383">
        <f t="shared" si="743"/>
        <v>250</v>
      </c>
      <c r="CQ48" s="383">
        <f t="shared" si="743"/>
        <v>0</v>
      </c>
      <c r="CR48" s="383">
        <f t="shared" si="743"/>
        <v>0</v>
      </c>
      <c r="CS48" s="383">
        <f t="shared" si="743"/>
        <v>0</v>
      </c>
      <c r="CT48" s="383">
        <f t="shared" si="743"/>
        <v>0</v>
      </c>
      <c r="CU48" s="383">
        <f t="shared" si="743"/>
        <v>2.7546875000000002</v>
      </c>
      <c r="CV48" s="384">
        <f t="shared" si="743"/>
        <v>2.7546875000000002</v>
      </c>
      <c r="CW48" s="380">
        <f>CP48+CT48+CV48</f>
        <v>252.75468749999999</v>
      </c>
      <c r="CX48" s="380">
        <f t="shared" ref="CX48" si="744">CN48+CR48</f>
        <v>0</v>
      </c>
      <c r="CY48" s="385" t="str">
        <f t="shared" ref="CY48:DH48" si="745">IF($CL48="1",AZ48,0)</f>
        <v>0</v>
      </c>
      <c r="CZ48" s="383" t="str">
        <f t="shared" si="745"/>
        <v>0</v>
      </c>
      <c r="DA48" s="383" t="str">
        <f t="shared" si="745"/>
        <v>0</v>
      </c>
      <c r="DB48" s="383" t="str">
        <f t="shared" si="745"/>
        <v>0</v>
      </c>
      <c r="DC48" s="383" t="str">
        <f t="shared" si="745"/>
        <v>0</v>
      </c>
      <c r="DD48" s="383" t="str">
        <f t="shared" si="745"/>
        <v>0</v>
      </c>
      <c r="DE48" s="383" t="str">
        <f t="shared" si="745"/>
        <v>0</v>
      </c>
      <c r="DF48" s="383" t="str">
        <f t="shared" si="745"/>
        <v>0</v>
      </c>
      <c r="DG48" s="383" t="str">
        <f t="shared" si="745"/>
        <v>0</v>
      </c>
      <c r="DH48" s="384" t="str">
        <f t="shared" si="745"/>
        <v>0</v>
      </c>
      <c r="DI48" s="377">
        <f>DB48+DF48+DH48</f>
        <v>0</v>
      </c>
      <c r="DJ48" s="377">
        <f t="shared" ref="DJ48" si="746">CZ48+DD48</f>
        <v>0</v>
      </c>
      <c r="DK48" s="422">
        <f>IF(CE48=0,1,0)</f>
        <v>1</v>
      </c>
      <c r="DL48" s="422">
        <f>IFERROR(IF($AF48="N",AH48+AJ48+AL48+AN48,AF48+AH48+AJ48+AL48+AN48),0)*$DK48</f>
        <v>252.75468749999999</v>
      </c>
      <c r="DM48" s="422">
        <f>(AG48+AI48+AK48+AM48+AO48)*$DK48</f>
        <v>252.75468749999999</v>
      </c>
      <c r="DN48" s="422">
        <f>AS48+AW48+AY48-CW48</f>
        <v>0</v>
      </c>
      <c r="DO48" s="422">
        <f>BC48+BG48+BI48-DI48</f>
        <v>0</v>
      </c>
      <c r="DP48" s="422">
        <f>DN48+DO48</f>
        <v>0</v>
      </c>
      <c r="DQ48" s="421" t="str">
        <f>IF(OR(F48=vstupy!B$40,F48=vstupy!B$41,F48=vstupy!B$42,),"0","1")</f>
        <v>0</v>
      </c>
      <c r="DR48" s="385">
        <f>IF($DQ48="1",AQ48,"0")+CF48</f>
        <v>0</v>
      </c>
      <c r="DS48" s="383">
        <f>IF($DQ48="1",AS48,"0")+CG48</f>
        <v>0</v>
      </c>
      <c r="DT48" s="383">
        <f>IF($DQ48="1",AU48,"0")+CH48</f>
        <v>0</v>
      </c>
      <c r="DU48" s="383">
        <f>IF($DQ48="1",AW48,"0")+CI48</f>
        <v>0</v>
      </c>
      <c r="DV48" s="384">
        <f>IF($DQ48="1",AY48,"0")+CJ48</f>
        <v>0</v>
      </c>
      <c r="DW48" s="451">
        <f t="shared" ref="DW48" si="747">SUM(DR48:DV50)</f>
        <v>0</v>
      </c>
      <c r="DX48" s="385" t="str">
        <f t="shared" ref="DX48" si="748">IF($DQ48="1",BA48,"0")</f>
        <v>0</v>
      </c>
      <c r="DY48" s="383" t="str">
        <f t="shared" ref="DY48" si="749">IF($DQ48="1",BC48,"0")</f>
        <v>0</v>
      </c>
      <c r="DZ48" s="383" t="str">
        <f t="shared" ref="DZ48" si="750">IF($DQ48="1",BE48,"0")</f>
        <v>0</v>
      </c>
      <c r="EA48" s="383" t="str">
        <f>IF($DQ48="1",BG48,"0")</f>
        <v>0</v>
      </c>
      <c r="EB48" s="384" t="str">
        <f>IF($DQ48="1",BI48,"0")</f>
        <v>0</v>
      </c>
      <c r="EC48" s="451">
        <f t="shared" ref="EC48" si="751">SUM(DX48:EB50)</f>
        <v>0</v>
      </c>
      <c r="ED48" s="450">
        <f>EC48+DW48</f>
        <v>0</v>
      </c>
    </row>
    <row r="49" spans="1:134" s="19" customFormat="1" ht="12.6" customHeight="1" x14ac:dyDescent="0.2">
      <c r="B49" s="469"/>
      <c r="C49" s="457"/>
      <c r="D49" s="457"/>
      <c r="E49" s="436"/>
      <c r="F49" s="471"/>
      <c r="G49" s="461"/>
      <c r="H49" s="463"/>
      <c r="I49" s="463"/>
      <c r="J49" s="487"/>
      <c r="K49" s="471"/>
      <c r="L49" s="436"/>
      <c r="M49" s="473"/>
      <c r="N49" s="471"/>
      <c r="O49" s="436"/>
      <c r="P49" s="436"/>
      <c r="Q49" s="408"/>
      <c r="R49" s="409"/>
      <c r="S49" s="436"/>
      <c r="T49" s="445"/>
      <c r="U49" s="408"/>
      <c r="V49" s="409"/>
      <c r="W49" s="436"/>
      <c r="X49" s="194" t="s">
        <v>157</v>
      </c>
      <c r="Y49" s="208" t="s">
        <v>152</v>
      </c>
      <c r="Z49" s="205">
        <f>VLOOKUP($X49,vstupy!$B$18:$F$31,MATCH($Y49,vstupy!$B$17:$F$17,0),0)</f>
        <v>0</v>
      </c>
      <c r="AA49" s="133" t="s">
        <v>158</v>
      </c>
      <c r="AB49" s="205">
        <f>VLOOKUP($AA49,vstupy!$B$34:$C$36,2,FALSE)</f>
        <v>0</v>
      </c>
      <c r="AC49" s="205">
        <f t="shared" si="638"/>
        <v>0</v>
      </c>
      <c r="AD49" s="466"/>
      <c r="AE49" s="418"/>
      <c r="AF49" s="385"/>
      <c r="AG49" s="414"/>
      <c r="AH49" s="414"/>
      <c r="AI49" s="414"/>
      <c r="AJ49" s="414"/>
      <c r="AK49" s="414"/>
      <c r="AL49" s="414"/>
      <c r="AM49" s="430"/>
      <c r="AN49" s="414"/>
      <c r="AO49" s="415"/>
      <c r="AP49" s="385"/>
      <c r="AQ49" s="383"/>
      <c r="AR49" s="383"/>
      <c r="AS49" s="383"/>
      <c r="AT49" s="383"/>
      <c r="AU49" s="383"/>
      <c r="AV49" s="383"/>
      <c r="AW49" s="383"/>
      <c r="AX49" s="383"/>
      <c r="AY49" s="383"/>
      <c r="AZ49" s="383"/>
      <c r="BA49" s="383"/>
      <c r="BB49" s="383"/>
      <c r="BC49" s="383"/>
      <c r="BD49" s="383"/>
      <c r="BE49" s="383"/>
      <c r="BF49" s="383"/>
      <c r="BG49" s="383"/>
      <c r="BH49" s="383"/>
      <c r="BI49" s="494"/>
      <c r="BJ49" s="380"/>
      <c r="BK49" s="385"/>
      <c r="BL49" s="383"/>
      <c r="BM49" s="383"/>
      <c r="BN49" s="383"/>
      <c r="BO49" s="383"/>
      <c r="BP49" s="383"/>
      <c r="BQ49" s="383"/>
      <c r="BR49" s="383"/>
      <c r="BS49" s="383"/>
      <c r="BT49" s="384"/>
      <c r="BU49" s="385"/>
      <c r="BV49" s="383"/>
      <c r="BW49" s="383"/>
      <c r="BX49" s="383"/>
      <c r="BY49" s="383"/>
      <c r="BZ49" s="383"/>
      <c r="CA49" s="383"/>
      <c r="CB49" s="383"/>
      <c r="CC49" s="383"/>
      <c r="CD49" s="384"/>
      <c r="CE49" s="426"/>
      <c r="CF49" s="385"/>
      <c r="CG49" s="383"/>
      <c r="CH49" s="383"/>
      <c r="CI49" s="383"/>
      <c r="CJ49" s="384"/>
      <c r="CK49" s="427"/>
      <c r="CL49" s="424"/>
      <c r="CM49" s="385"/>
      <c r="CN49" s="383"/>
      <c r="CO49" s="383"/>
      <c r="CP49" s="383"/>
      <c r="CQ49" s="383"/>
      <c r="CR49" s="383"/>
      <c r="CS49" s="383"/>
      <c r="CT49" s="383"/>
      <c r="CU49" s="383"/>
      <c r="CV49" s="384"/>
      <c r="CW49" s="380"/>
      <c r="CX49" s="380"/>
      <c r="CY49" s="385"/>
      <c r="CZ49" s="383"/>
      <c r="DA49" s="383"/>
      <c r="DB49" s="383"/>
      <c r="DC49" s="383"/>
      <c r="DD49" s="383"/>
      <c r="DE49" s="383"/>
      <c r="DF49" s="383"/>
      <c r="DG49" s="383"/>
      <c r="DH49" s="384"/>
      <c r="DI49" s="377"/>
      <c r="DJ49" s="377"/>
      <c r="DK49" s="422"/>
      <c r="DL49" s="422"/>
      <c r="DM49" s="422"/>
      <c r="DN49" s="422"/>
      <c r="DO49" s="422"/>
      <c r="DP49" s="422"/>
      <c r="DQ49" s="421"/>
      <c r="DR49" s="385"/>
      <c r="DS49" s="383"/>
      <c r="DT49" s="383"/>
      <c r="DU49" s="383"/>
      <c r="DV49" s="384"/>
      <c r="DW49" s="451"/>
      <c r="DX49" s="385"/>
      <c r="DY49" s="383"/>
      <c r="DZ49" s="383"/>
      <c r="EA49" s="383"/>
      <c r="EB49" s="384"/>
      <c r="EC49" s="451"/>
      <c r="ED49" s="450"/>
    </row>
    <row r="50" spans="1:134" s="19" customFormat="1" ht="12.6" customHeight="1" x14ac:dyDescent="0.2">
      <c r="B50" s="469"/>
      <c r="C50" s="457"/>
      <c r="D50" s="457"/>
      <c r="E50" s="436"/>
      <c r="F50" s="472"/>
      <c r="G50" s="461"/>
      <c r="H50" s="464"/>
      <c r="I50" s="464"/>
      <c r="J50" s="488"/>
      <c r="K50" s="472"/>
      <c r="L50" s="436"/>
      <c r="M50" s="473"/>
      <c r="N50" s="472"/>
      <c r="O50" s="436"/>
      <c r="P50" s="436"/>
      <c r="Q50" s="408"/>
      <c r="R50" s="409"/>
      <c r="S50" s="436"/>
      <c r="T50" s="445"/>
      <c r="U50" s="408"/>
      <c r="V50" s="409"/>
      <c r="W50" s="436"/>
      <c r="X50" s="194" t="s">
        <v>157</v>
      </c>
      <c r="Y50" s="208" t="s">
        <v>152</v>
      </c>
      <c r="Z50" s="205">
        <f>VLOOKUP($X50,vstupy!$B$18:$F$31,MATCH($Y50,vstupy!$B$17:$F$17,0),0)</f>
        <v>0</v>
      </c>
      <c r="AA50" s="133" t="s">
        <v>158</v>
      </c>
      <c r="AB50" s="205">
        <f>VLOOKUP($AA50,vstupy!$B$34:$C$36,2,FALSE)</f>
        <v>0</v>
      </c>
      <c r="AC50" s="205">
        <f t="shared" si="638"/>
        <v>0</v>
      </c>
      <c r="AD50" s="467"/>
      <c r="AE50" s="419"/>
      <c r="AF50" s="385"/>
      <c r="AG50" s="414"/>
      <c r="AH50" s="414"/>
      <c r="AI50" s="414"/>
      <c r="AJ50" s="414"/>
      <c r="AK50" s="414"/>
      <c r="AL50" s="414"/>
      <c r="AM50" s="413"/>
      <c r="AN50" s="414"/>
      <c r="AO50" s="415"/>
      <c r="AP50" s="385"/>
      <c r="AQ50" s="383"/>
      <c r="AR50" s="383"/>
      <c r="AS50" s="383"/>
      <c r="AT50" s="383"/>
      <c r="AU50" s="383"/>
      <c r="AV50" s="383"/>
      <c r="AW50" s="383"/>
      <c r="AX50" s="383"/>
      <c r="AY50" s="383"/>
      <c r="AZ50" s="383"/>
      <c r="BA50" s="383"/>
      <c r="BB50" s="383"/>
      <c r="BC50" s="383"/>
      <c r="BD50" s="383"/>
      <c r="BE50" s="383"/>
      <c r="BF50" s="383"/>
      <c r="BG50" s="383"/>
      <c r="BH50" s="383"/>
      <c r="BI50" s="494"/>
      <c r="BJ50" s="380"/>
      <c r="BK50" s="385"/>
      <c r="BL50" s="383"/>
      <c r="BM50" s="383"/>
      <c r="BN50" s="383"/>
      <c r="BO50" s="383"/>
      <c r="BP50" s="383"/>
      <c r="BQ50" s="383"/>
      <c r="BR50" s="383"/>
      <c r="BS50" s="383"/>
      <c r="BT50" s="384"/>
      <c r="BU50" s="385"/>
      <c r="BV50" s="383"/>
      <c r="BW50" s="383"/>
      <c r="BX50" s="383"/>
      <c r="BY50" s="383"/>
      <c r="BZ50" s="383"/>
      <c r="CA50" s="383"/>
      <c r="CB50" s="383"/>
      <c r="CC50" s="383"/>
      <c r="CD50" s="384"/>
      <c r="CE50" s="426"/>
      <c r="CF50" s="385"/>
      <c r="CG50" s="383"/>
      <c r="CH50" s="383"/>
      <c r="CI50" s="383"/>
      <c r="CJ50" s="384"/>
      <c r="CK50" s="427"/>
      <c r="CL50" s="425"/>
      <c r="CM50" s="385"/>
      <c r="CN50" s="383"/>
      <c r="CO50" s="383"/>
      <c r="CP50" s="383"/>
      <c r="CQ50" s="383"/>
      <c r="CR50" s="383"/>
      <c r="CS50" s="383"/>
      <c r="CT50" s="383"/>
      <c r="CU50" s="383"/>
      <c r="CV50" s="384"/>
      <c r="CW50" s="380"/>
      <c r="CX50" s="380"/>
      <c r="CY50" s="385"/>
      <c r="CZ50" s="383"/>
      <c r="DA50" s="383"/>
      <c r="DB50" s="383"/>
      <c r="DC50" s="383"/>
      <c r="DD50" s="383"/>
      <c r="DE50" s="383"/>
      <c r="DF50" s="383"/>
      <c r="DG50" s="383"/>
      <c r="DH50" s="384"/>
      <c r="DI50" s="377"/>
      <c r="DJ50" s="377"/>
      <c r="DK50" s="422"/>
      <c r="DL50" s="422"/>
      <c r="DM50" s="422"/>
      <c r="DN50" s="422"/>
      <c r="DO50" s="422"/>
      <c r="DP50" s="422"/>
      <c r="DQ50" s="421"/>
      <c r="DR50" s="385"/>
      <c r="DS50" s="383"/>
      <c r="DT50" s="383"/>
      <c r="DU50" s="383"/>
      <c r="DV50" s="384"/>
      <c r="DW50" s="451"/>
      <c r="DX50" s="385"/>
      <c r="DY50" s="383"/>
      <c r="DZ50" s="383"/>
      <c r="EA50" s="383"/>
      <c r="EB50" s="384"/>
      <c r="EC50" s="451"/>
      <c r="ED50" s="450"/>
    </row>
    <row r="51" spans="1:134" ht="12.6" customHeight="1" x14ac:dyDescent="0.2">
      <c r="B51" s="469">
        <f t="shared" ref="B51" si="752">B48+1</f>
        <v>15</v>
      </c>
      <c r="C51" s="457"/>
      <c r="D51" s="436"/>
      <c r="E51" s="457"/>
      <c r="F51" s="470" t="s">
        <v>212</v>
      </c>
      <c r="G51" s="461"/>
      <c r="H51" s="462" t="str">
        <f t="shared" ref="H51" si="753">IF($F51="3e)  Skoršia transpozícia  - zavedenie transpozície pred termínom ktorý určuje smernica EÚ. "," ","")</f>
        <v/>
      </c>
      <c r="I51" s="462" t="str">
        <f t="shared" ref="I51" si="754">IF($F51="3e)  Skoršia transpozícia  - zavedenie transpozície pred termínom ktorý určuje smernica EÚ. ",$H51,"NA")</f>
        <v>NA</v>
      </c>
      <c r="J51" s="486">
        <f>IF(I51&gt;12,1,I51/12)</f>
        <v>1</v>
      </c>
      <c r="K51" s="470"/>
      <c r="L51" s="436"/>
      <c r="M51" s="473">
        <f>IF(L51="N",0,L51)</f>
        <v>0</v>
      </c>
      <c r="N51" s="470" t="s">
        <v>212</v>
      </c>
      <c r="O51" s="436"/>
      <c r="P51" s="436"/>
      <c r="Q51" s="408" t="s">
        <v>36</v>
      </c>
      <c r="R51" s="409">
        <f>VLOOKUP(Q51,vstupy!$B$3:$C$15,2,FALSE)</f>
        <v>0</v>
      </c>
      <c r="S51" s="436"/>
      <c r="T51" s="445"/>
      <c r="U51" s="408" t="s">
        <v>36</v>
      </c>
      <c r="V51" s="409">
        <f>VLOOKUP(U51,vstupy!$B$3:$C$15,2,FALSE)</f>
        <v>0</v>
      </c>
      <c r="W51" s="436"/>
      <c r="X51" s="194" t="s">
        <v>157</v>
      </c>
      <c r="Y51" s="208" t="s">
        <v>152</v>
      </c>
      <c r="Z51" s="205">
        <f>VLOOKUP($X51,vstupy!$B$18:$F$31,MATCH($Y51,vstupy!$B$17:$F$17,0),0)</f>
        <v>0</v>
      </c>
      <c r="AA51" s="133" t="s">
        <v>158</v>
      </c>
      <c r="AB51" s="205">
        <f>VLOOKUP($AA51,vstupy!$B$34:$C$36,2,FALSE)</f>
        <v>0</v>
      </c>
      <c r="AC51" s="205">
        <f t="shared" si="638"/>
        <v>0</v>
      </c>
      <c r="AD51" s="465" t="s">
        <v>36</v>
      </c>
      <c r="AE51" s="417">
        <f>VLOOKUP(AD51,vstupy!$B$3:$C$15,2,FALSE)</f>
        <v>0</v>
      </c>
      <c r="AF51" s="458" t="str">
        <f>IFERROR(IF(M51=0,"N",O51/L51*J51),0)</f>
        <v>N</v>
      </c>
      <c r="AG51" s="413">
        <f>O51*J51</f>
        <v>0</v>
      </c>
      <c r="AH51" s="420">
        <f t="shared" ref="AH51" si="755">P51*R51*J51</f>
        <v>0</v>
      </c>
      <c r="AI51" s="413">
        <f t="shared" ref="AI51" si="756">IFERROR(AH51*M51,0)</f>
        <v>0</v>
      </c>
      <c r="AJ51" s="420" t="str">
        <f t="shared" si="177"/>
        <v>N</v>
      </c>
      <c r="AK51" s="413">
        <f t="shared" ref="AK51" si="757">S51*J51</f>
        <v>0</v>
      </c>
      <c r="AL51" s="413">
        <f>T51*V51*J51</f>
        <v>0</v>
      </c>
      <c r="AM51" s="429">
        <f t="shared" ref="AM51" si="758">IFERROR(AL51*M51,0)</f>
        <v>0</v>
      </c>
      <c r="AN51" s="413">
        <f t="shared" ref="AN51" si="759">IF(W51&gt;0,IF(AE51&gt;0,($G$5/160)*(W51/60)*AE51*J51,0),IF(AE51&gt;0,($G$5/160)*((AC51+AC52+AC53)/60)*AE51*J51,0))</f>
        <v>0</v>
      </c>
      <c r="AO51" s="428">
        <f>IFERROR(AN51*M51,0)</f>
        <v>0</v>
      </c>
      <c r="AP51" s="385">
        <f t="shared" ref="AP51" si="760">IF($N51="In (zvyšuje náklady)",AF51,0)</f>
        <v>0</v>
      </c>
      <c r="AQ51" s="383">
        <f t="shared" ref="AQ51" si="761">IF($N51="In (zvyšuje náklady)",AG51,0)</f>
        <v>0</v>
      </c>
      <c r="AR51" s="383">
        <f t="shared" ref="AR51" si="762">IF($N51="In (zvyšuje náklady)",AH51,0)</f>
        <v>0</v>
      </c>
      <c r="AS51" s="383">
        <f t="shared" ref="AS51" si="763">IF($N51="In (zvyšuje náklady)",AI51,0)</f>
        <v>0</v>
      </c>
      <c r="AT51" s="383">
        <f t="shared" ref="AT51" si="764">IF($N51="In (zvyšuje náklady)",AJ51,0)</f>
        <v>0</v>
      </c>
      <c r="AU51" s="383">
        <f t="shared" ref="AU51" si="765">IF($N51="In (zvyšuje náklady)",AK51,0)</f>
        <v>0</v>
      </c>
      <c r="AV51" s="383">
        <f t="shared" ref="AV51" si="766">IF($N51="In (zvyšuje náklady)",AL51,0)</f>
        <v>0</v>
      </c>
      <c r="AW51" s="383">
        <f t="shared" ref="AW51" si="767">IF($N51="In (zvyšuje náklady)",AM51,0)</f>
        <v>0</v>
      </c>
      <c r="AX51" s="383">
        <f t="shared" ref="AX51" si="768">IF($N51="In (zvyšuje náklady)",AN51,0)</f>
        <v>0</v>
      </c>
      <c r="AY51" s="383">
        <f t="shared" ref="AY51" si="769">IF($N51="In (zvyšuje náklady)",AO51,0)</f>
        <v>0</v>
      </c>
      <c r="AZ51" s="383" t="str">
        <f t="shared" ref="AZ51" si="770">IF($N51="Out (znižuje náklady)",AF51,"0")</f>
        <v>0</v>
      </c>
      <c r="BA51" s="383" t="str">
        <f t="shared" ref="BA51" si="771">IF($N51="Out (znižuje náklady)",AG51,"0")</f>
        <v>0</v>
      </c>
      <c r="BB51" s="383" t="str">
        <f t="shared" ref="BB51" si="772">IF($N51="Out (znižuje náklady)",AH51,"0")</f>
        <v>0</v>
      </c>
      <c r="BC51" s="383" t="str">
        <f t="shared" ref="BC51" si="773">IF($N51="Out (znižuje náklady)",AI51,"0")</f>
        <v>0</v>
      </c>
      <c r="BD51" s="383" t="str">
        <f t="shared" ref="BD51" si="774">IF($N51="Out (znižuje náklady)",AJ51,"0")</f>
        <v>0</v>
      </c>
      <c r="BE51" s="383" t="str">
        <f t="shared" ref="BE51" si="775">IF($N51="Out (znižuje náklady)",AK51,"0")</f>
        <v>0</v>
      </c>
      <c r="BF51" s="383" t="str">
        <f t="shared" ref="BF51" si="776">IF($N51="Out (znižuje náklady)",AL51,"0")</f>
        <v>0</v>
      </c>
      <c r="BG51" s="383" t="str">
        <f t="shared" ref="BG51" si="777">IF($N51="Out (znižuje náklady)",AM51,"0")</f>
        <v>0</v>
      </c>
      <c r="BH51" s="383" t="str">
        <f t="shared" ref="BH51" si="778">IF($N51="Out (znižuje náklady)",AN51,"0")</f>
        <v>0</v>
      </c>
      <c r="BI51" s="494" t="str">
        <f t="shared" ref="BI51" si="779">IF($N51="Out (znižuje náklady)",AO51,"0")</f>
        <v>0</v>
      </c>
      <c r="BJ51" s="380">
        <f>IF(F51=vstupy!$B$47,0,1)</f>
        <v>1</v>
      </c>
      <c r="BK51" s="385">
        <f t="shared" ref="BK51" si="780">$BJ51*AP51</f>
        <v>0</v>
      </c>
      <c r="BL51" s="383">
        <f t="shared" ref="BL51" si="781">$BJ51*AQ51</f>
        <v>0</v>
      </c>
      <c r="BM51" s="383">
        <f t="shared" ref="BM51" si="782">$BJ51*AR51</f>
        <v>0</v>
      </c>
      <c r="BN51" s="383">
        <f t="shared" ref="BN51" si="783">$BJ51*AS51</f>
        <v>0</v>
      </c>
      <c r="BO51" s="383">
        <f t="shared" ref="BO51" si="784">$BJ51*AT51</f>
        <v>0</v>
      </c>
      <c r="BP51" s="383">
        <f t="shared" ref="BP51" si="785">$BJ51*AU51</f>
        <v>0</v>
      </c>
      <c r="BQ51" s="383">
        <f t="shared" ref="BQ51" si="786">$BJ51*AV51</f>
        <v>0</v>
      </c>
      <c r="BR51" s="383">
        <f t="shared" ref="BR51" si="787">$BJ51*AW51</f>
        <v>0</v>
      </c>
      <c r="BS51" s="383">
        <f t="shared" ref="BS51" si="788">$BJ51*AX51</f>
        <v>0</v>
      </c>
      <c r="BT51" s="384">
        <f t="shared" ref="BT51" si="789">$BJ51*AY51</f>
        <v>0</v>
      </c>
      <c r="BU51" s="385">
        <f t="shared" ref="BU51" si="790">$BJ51*AZ51</f>
        <v>0</v>
      </c>
      <c r="BV51" s="383">
        <f t="shared" ref="BV51" si="791">$BJ51*BA51</f>
        <v>0</v>
      </c>
      <c r="BW51" s="383">
        <f t="shared" ref="BW51" si="792">$BJ51*BB51</f>
        <v>0</v>
      </c>
      <c r="BX51" s="383">
        <f t="shared" ref="BX51" si="793">$BJ51*BC51</f>
        <v>0</v>
      </c>
      <c r="BY51" s="383">
        <f t="shared" ref="BY51" si="794">$BJ51*BD51</f>
        <v>0</v>
      </c>
      <c r="BZ51" s="383">
        <f t="shared" ref="BZ51" si="795">$BJ51*BE51</f>
        <v>0</v>
      </c>
      <c r="CA51" s="383">
        <f t="shared" ref="CA51" si="796">$BJ51*BF51</f>
        <v>0</v>
      </c>
      <c r="CB51" s="383">
        <f t="shared" ref="CB51" si="797">$BJ51*BG51</f>
        <v>0</v>
      </c>
      <c r="CC51" s="383">
        <f t="shared" ref="CC51" si="798">$BJ51*BH51</f>
        <v>0</v>
      </c>
      <c r="CD51" s="384">
        <f t="shared" ref="CD51" si="799">$BJ51*BI51</f>
        <v>0</v>
      </c>
      <c r="CE51" s="426">
        <f>IF(N51="Nemení sa",1,0)</f>
        <v>0</v>
      </c>
      <c r="CF51" s="385">
        <f>AG51*$CE51</f>
        <v>0</v>
      </c>
      <c r="CG51" s="383">
        <f>AI51*$CE51</f>
        <v>0</v>
      </c>
      <c r="CH51" s="383">
        <f>AK51*$CE51</f>
        <v>0</v>
      </c>
      <c r="CI51" s="383">
        <f>AM51*$CE51</f>
        <v>0</v>
      </c>
      <c r="CJ51" s="384">
        <f>AO51*$CE51</f>
        <v>0</v>
      </c>
      <c r="CK51" s="427">
        <f t="shared" ref="CK51" si="800">SUM(CF51:CJ53)</f>
        <v>0</v>
      </c>
      <c r="CL51" s="423">
        <f>IF(F51=vstupy!B$42,"1",0)</f>
        <v>0</v>
      </c>
      <c r="CM51" s="385">
        <f t="shared" ref="CM51:CV51" si="801">IF($CL51="1",AP51,0)</f>
        <v>0</v>
      </c>
      <c r="CN51" s="383">
        <f t="shared" si="801"/>
        <v>0</v>
      </c>
      <c r="CO51" s="383">
        <f t="shared" si="801"/>
        <v>0</v>
      </c>
      <c r="CP51" s="383">
        <f t="shared" si="801"/>
        <v>0</v>
      </c>
      <c r="CQ51" s="383">
        <f t="shared" si="801"/>
        <v>0</v>
      </c>
      <c r="CR51" s="383">
        <f t="shared" si="801"/>
        <v>0</v>
      </c>
      <c r="CS51" s="383">
        <f t="shared" si="801"/>
        <v>0</v>
      </c>
      <c r="CT51" s="383">
        <f t="shared" si="801"/>
        <v>0</v>
      </c>
      <c r="CU51" s="383">
        <f t="shared" si="801"/>
        <v>0</v>
      </c>
      <c r="CV51" s="384">
        <f t="shared" si="801"/>
        <v>0</v>
      </c>
      <c r="CW51" s="380">
        <f>CP51+CT51+CV51</f>
        <v>0</v>
      </c>
      <c r="CX51" s="380">
        <f t="shared" ref="CX51" si="802">CN51+CR51</f>
        <v>0</v>
      </c>
      <c r="CY51" s="385">
        <f t="shared" ref="CY51:DH51" si="803">IF($CL51="1",AZ51,0)</f>
        <v>0</v>
      </c>
      <c r="CZ51" s="383">
        <f t="shared" si="803"/>
        <v>0</v>
      </c>
      <c r="DA51" s="383">
        <f t="shared" si="803"/>
        <v>0</v>
      </c>
      <c r="DB51" s="383">
        <f t="shared" si="803"/>
        <v>0</v>
      </c>
      <c r="DC51" s="383">
        <f t="shared" si="803"/>
        <v>0</v>
      </c>
      <c r="DD51" s="383">
        <f t="shared" si="803"/>
        <v>0</v>
      </c>
      <c r="DE51" s="383">
        <f t="shared" si="803"/>
        <v>0</v>
      </c>
      <c r="DF51" s="383">
        <f t="shared" si="803"/>
        <v>0</v>
      </c>
      <c r="DG51" s="383">
        <f t="shared" si="803"/>
        <v>0</v>
      </c>
      <c r="DH51" s="384">
        <f t="shared" si="803"/>
        <v>0</v>
      </c>
      <c r="DI51" s="377">
        <f>DB51+DF51+DH51</f>
        <v>0</v>
      </c>
      <c r="DJ51" s="377">
        <f t="shared" ref="DJ51" si="804">CZ51+DD51</f>
        <v>0</v>
      </c>
      <c r="DK51" s="422">
        <f>IF(CE51=0,1,0)</f>
        <v>1</v>
      </c>
      <c r="DL51" s="422">
        <f>IFERROR(IF($AF51="N",AH51+AJ51+AL51+AN51,AF51+AH51+AJ51+AL51+AN51),0)*$DK51</f>
        <v>0</v>
      </c>
      <c r="DM51" s="422">
        <f>(AG51+AI51+AK51+AM51+AO51)*$DK51</f>
        <v>0</v>
      </c>
      <c r="DN51" s="422">
        <f>AS51+AW51+AY51-CW51</f>
        <v>0</v>
      </c>
      <c r="DO51" s="422">
        <f>BC51+BG51+BI51-DI51</f>
        <v>0</v>
      </c>
      <c r="DP51" s="422">
        <f>DN51+DO51</f>
        <v>0</v>
      </c>
      <c r="DQ51" s="421" t="str">
        <f>IF(OR(F51=vstupy!B$40,F51=vstupy!B$41,F51=vstupy!B$42,),"0","1")</f>
        <v>0</v>
      </c>
      <c r="DR51" s="385">
        <f>IF($DQ51="1",AQ51,"0")+CF51</f>
        <v>0</v>
      </c>
      <c r="DS51" s="383">
        <f>IF($DQ51="1",AS51,"0")+CG51</f>
        <v>0</v>
      </c>
      <c r="DT51" s="383">
        <f>IF($DQ51="1",AU51,"0")+CH51</f>
        <v>0</v>
      </c>
      <c r="DU51" s="383">
        <f>IF($DQ51="1",AW51,"0")+CI51</f>
        <v>0</v>
      </c>
      <c r="DV51" s="384">
        <f>IF($DQ51="1",AY51,"0")+CJ51</f>
        <v>0</v>
      </c>
      <c r="DW51" s="451">
        <f t="shared" ref="DW51" si="805">SUM(DR51:DV53)</f>
        <v>0</v>
      </c>
      <c r="DX51" s="385" t="str">
        <f t="shared" ref="DX51" si="806">IF($DQ51="1",BA51,"0")</f>
        <v>0</v>
      </c>
      <c r="DY51" s="383" t="str">
        <f t="shared" ref="DY51" si="807">IF($DQ51="1",BC51,"0")</f>
        <v>0</v>
      </c>
      <c r="DZ51" s="383" t="str">
        <f t="shared" ref="DZ51" si="808">IF($DQ51="1",BE51,"0")</f>
        <v>0</v>
      </c>
      <c r="EA51" s="383" t="str">
        <f>IF($DQ51="1",BG51,"0")</f>
        <v>0</v>
      </c>
      <c r="EB51" s="384" t="str">
        <f>IF($DQ51="1",BI51,"0")</f>
        <v>0</v>
      </c>
      <c r="EC51" s="451">
        <f t="shared" ref="EC51" si="809">SUM(DX51:EB53)</f>
        <v>0</v>
      </c>
      <c r="ED51" s="450">
        <f>EC51+DW51</f>
        <v>0</v>
      </c>
    </row>
    <row r="52" spans="1:134" ht="12.6" customHeight="1" x14ac:dyDescent="0.2">
      <c r="B52" s="469"/>
      <c r="C52" s="457"/>
      <c r="D52" s="436"/>
      <c r="E52" s="457"/>
      <c r="F52" s="471"/>
      <c r="G52" s="461"/>
      <c r="H52" s="463"/>
      <c r="I52" s="463"/>
      <c r="J52" s="487"/>
      <c r="K52" s="471"/>
      <c r="L52" s="436"/>
      <c r="M52" s="473"/>
      <c r="N52" s="471"/>
      <c r="O52" s="436"/>
      <c r="P52" s="436"/>
      <c r="Q52" s="408"/>
      <c r="R52" s="409"/>
      <c r="S52" s="436"/>
      <c r="T52" s="445"/>
      <c r="U52" s="408"/>
      <c r="V52" s="409"/>
      <c r="W52" s="436"/>
      <c r="X52" s="194" t="s">
        <v>157</v>
      </c>
      <c r="Y52" s="208" t="s">
        <v>152</v>
      </c>
      <c r="Z52" s="205">
        <f>VLOOKUP($X52,vstupy!$B$18:$F$31,MATCH($Y52,vstupy!$B$17:$F$17,0),0)</f>
        <v>0</v>
      </c>
      <c r="AA52" s="133" t="s">
        <v>158</v>
      </c>
      <c r="AB52" s="205">
        <f>VLOOKUP($AA52,vstupy!$B$34:$C$36,2,FALSE)</f>
        <v>0</v>
      </c>
      <c r="AC52" s="205">
        <f t="shared" si="638"/>
        <v>0</v>
      </c>
      <c r="AD52" s="466"/>
      <c r="AE52" s="418"/>
      <c r="AF52" s="385"/>
      <c r="AG52" s="414"/>
      <c r="AH52" s="414"/>
      <c r="AI52" s="414"/>
      <c r="AJ52" s="414"/>
      <c r="AK52" s="414"/>
      <c r="AL52" s="414"/>
      <c r="AM52" s="430"/>
      <c r="AN52" s="414"/>
      <c r="AO52" s="415"/>
      <c r="AP52" s="385"/>
      <c r="AQ52" s="383"/>
      <c r="AR52" s="383"/>
      <c r="AS52" s="383"/>
      <c r="AT52" s="383"/>
      <c r="AU52" s="383"/>
      <c r="AV52" s="383"/>
      <c r="AW52" s="383"/>
      <c r="AX52" s="383"/>
      <c r="AY52" s="383"/>
      <c r="AZ52" s="383"/>
      <c r="BA52" s="383"/>
      <c r="BB52" s="383"/>
      <c r="BC52" s="383"/>
      <c r="BD52" s="383"/>
      <c r="BE52" s="383"/>
      <c r="BF52" s="383"/>
      <c r="BG52" s="383"/>
      <c r="BH52" s="383"/>
      <c r="BI52" s="494"/>
      <c r="BJ52" s="380"/>
      <c r="BK52" s="385"/>
      <c r="BL52" s="383"/>
      <c r="BM52" s="383"/>
      <c r="BN52" s="383"/>
      <c r="BO52" s="383"/>
      <c r="BP52" s="383"/>
      <c r="BQ52" s="383"/>
      <c r="BR52" s="383"/>
      <c r="BS52" s="383"/>
      <c r="BT52" s="384"/>
      <c r="BU52" s="385"/>
      <c r="BV52" s="383"/>
      <c r="BW52" s="383"/>
      <c r="BX52" s="383"/>
      <c r="BY52" s="383"/>
      <c r="BZ52" s="383"/>
      <c r="CA52" s="383"/>
      <c r="CB52" s="383"/>
      <c r="CC52" s="383"/>
      <c r="CD52" s="384"/>
      <c r="CE52" s="426"/>
      <c r="CF52" s="385"/>
      <c r="CG52" s="383"/>
      <c r="CH52" s="383"/>
      <c r="CI52" s="383"/>
      <c r="CJ52" s="384"/>
      <c r="CK52" s="427"/>
      <c r="CL52" s="424"/>
      <c r="CM52" s="385"/>
      <c r="CN52" s="383"/>
      <c r="CO52" s="383"/>
      <c r="CP52" s="383"/>
      <c r="CQ52" s="383"/>
      <c r="CR52" s="383"/>
      <c r="CS52" s="383"/>
      <c r="CT52" s="383"/>
      <c r="CU52" s="383"/>
      <c r="CV52" s="384"/>
      <c r="CW52" s="380"/>
      <c r="CX52" s="380"/>
      <c r="CY52" s="385"/>
      <c r="CZ52" s="383"/>
      <c r="DA52" s="383"/>
      <c r="DB52" s="383"/>
      <c r="DC52" s="383"/>
      <c r="DD52" s="383"/>
      <c r="DE52" s="383"/>
      <c r="DF52" s="383"/>
      <c r="DG52" s="383"/>
      <c r="DH52" s="384"/>
      <c r="DI52" s="377"/>
      <c r="DJ52" s="377"/>
      <c r="DK52" s="422"/>
      <c r="DL52" s="422"/>
      <c r="DM52" s="422"/>
      <c r="DN52" s="422"/>
      <c r="DO52" s="422"/>
      <c r="DP52" s="422"/>
      <c r="DQ52" s="421"/>
      <c r="DR52" s="385"/>
      <c r="DS52" s="383"/>
      <c r="DT52" s="383"/>
      <c r="DU52" s="383"/>
      <c r="DV52" s="384"/>
      <c r="DW52" s="451"/>
      <c r="DX52" s="385"/>
      <c r="DY52" s="383"/>
      <c r="DZ52" s="383"/>
      <c r="EA52" s="383"/>
      <c r="EB52" s="384"/>
      <c r="EC52" s="451"/>
      <c r="ED52" s="450"/>
    </row>
    <row r="53" spans="1:134" ht="12.6" customHeight="1" x14ac:dyDescent="0.2">
      <c r="B53" s="469"/>
      <c r="C53" s="457"/>
      <c r="D53" s="436"/>
      <c r="E53" s="457"/>
      <c r="F53" s="472"/>
      <c r="G53" s="461"/>
      <c r="H53" s="464"/>
      <c r="I53" s="464"/>
      <c r="J53" s="488"/>
      <c r="K53" s="472"/>
      <c r="L53" s="436"/>
      <c r="M53" s="473"/>
      <c r="N53" s="472"/>
      <c r="O53" s="436"/>
      <c r="P53" s="436"/>
      <c r="Q53" s="408"/>
      <c r="R53" s="409"/>
      <c r="S53" s="436"/>
      <c r="T53" s="445"/>
      <c r="U53" s="408"/>
      <c r="V53" s="409"/>
      <c r="W53" s="436"/>
      <c r="X53" s="194" t="s">
        <v>157</v>
      </c>
      <c r="Y53" s="208" t="s">
        <v>152</v>
      </c>
      <c r="Z53" s="205">
        <f>VLOOKUP($X53,vstupy!$B$18:$F$31,MATCH($Y53,vstupy!$B$17:$F$17,0),0)</f>
        <v>0</v>
      </c>
      <c r="AA53" s="133" t="s">
        <v>158</v>
      </c>
      <c r="AB53" s="205">
        <f>VLOOKUP($AA53,vstupy!$B$34:$C$36,2,FALSE)</f>
        <v>0</v>
      </c>
      <c r="AC53" s="205">
        <f t="shared" si="638"/>
        <v>0</v>
      </c>
      <c r="AD53" s="467"/>
      <c r="AE53" s="419"/>
      <c r="AF53" s="385"/>
      <c r="AG53" s="414"/>
      <c r="AH53" s="414"/>
      <c r="AI53" s="414"/>
      <c r="AJ53" s="414"/>
      <c r="AK53" s="414"/>
      <c r="AL53" s="414"/>
      <c r="AM53" s="413"/>
      <c r="AN53" s="414"/>
      <c r="AO53" s="415"/>
      <c r="AP53" s="385"/>
      <c r="AQ53" s="383"/>
      <c r="AR53" s="383"/>
      <c r="AS53" s="383"/>
      <c r="AT53" s="383"/>
      <c r="AU53" s="383"/>
      <c r="AV53" s="383"/>
      <c r="AW53" s="383"/>
      <c r="AX53" s="383"/>
      <c r="AY53" s="383"/>
      <c r="AZ53" s="383"/>
      <c r="BA53" s="383"/>
      <c r="BB53" s="383"/>
      <c r="BC53" s="383"/>
      <c r="BD53" s="383"/>
      <c r="BE53" s="383"/>
      <c r="BF53" s="383"/>
      <c r="BG53" s="383"/>
      <c r="BH53" s="383"/>
      <c r="BI53" s="494"/>
      <c r="BJ53" s="380"/>
      <c r="BK53" s="385"/>
      <c r="BL53" s="383"/>
      <c r="BM53" s="383"/>
      <c r="BN53" s="383"/>
      <c r="BO53" s="383"/>
      <c r="BP53" s="383"/>
      <c r="BQ53" s="383"/>
      <c r="BR53" s="383"/>
      <c r="BS53" s="383"/>
      <c r="BT53" s="384"/>
      <c r="BU53" s="385"/>
      <c r="BV53" s="383"/>
      <c r="BW53" s="383"/>
      <c r="BX53" s="383"/>
      <c r="BY53" s="383"/>
      <c r="BZ53" s="383"/>
      <c r="CA53" s="383"/>
      <c r="CB53" s="383"/>
      <c r="CC53" s="383"/>
      <c r="CD53" s="384"/>
      <c r="CE53" s="426"/>
      <c r="CF53" s="385"/>
      <c r="CG53" s="383"/>
      <c r="CH53" s="383"/>
      <c r="CI53" s="383"/>
      <c r="CJ53" s="384"/>
      <c r="CK53" s="427"/>
      <c r="CL53" s="425"/>
      <c r="CM53" s="385"/>
      <c r="CN53" s="383"/>
      <c r="CO53" s="383"/>
      <c r="CP53" s="383"/>
      <c r="CQ53" s="383"/>
      <c r="CR53" s="383"/>
      <c r="CS53" s="383"/>
      <c r="CT53" s="383"/>
      <c r="CU53" s="383"/>
      <c r="CV53" s="384"/>
      <c r="CW53" s="380"/>
      <c r="CX53" s="380"/>
      <c r="CY53" s="385"/>
      <c r="CZ53" s="383"/>
      <c r="DA53" s="383"/>
      <c r="DB53" s="383"/>
      <c r="DC53" s="383"/>
      <c r="DD53" s="383"/>
      <c r="DE53" s="383"/>
      <c r="DF53" s="383"/>
      <c r="DG53" s="383"/>
      <c r="DH53" s="384"/>
      <c r="DI53" s="377"/>
      <c r="DJ53" s="377"/>
      <c r="DK53" s="422"/>
      <c r="DL53" s="422"/>
      <c r="DM53" s="422"/>
      <c r="DN53" s="422"/>
      <c r="DO53" s="422"/>
      <c r="DP53" s="422"/>
      <c r="DQ53" s="421"/>
      <c r="DR53" s="385"/>
      <c r="DS53" s="383"/>
      <c r="DT53" s="383"/>
      <c r="DU53" s="383"/>
      <c r="DV53" s="384"/>
      <c r="DW53" s="451"/>
      <c r="DX53" s="385"/>
      <c r="DY53" s="383"/>
      <c r="DZ53" s="383"/>
      <c r="EA53" s="383"/>
      <c r="EB53" s="384"/>
      <c r="EC53" s="451"/>
      <c r="ED53" s="450"/>
    </row>
    <row r="54" spans="1:134" ht="12.6" customHeight="1" x14ac:dyDescent="0.2">
      <c r="A54" s="19"/>
      <c r="B54" s="469">
        <f t="shared" ref="B54" si="810">B51+1</f>
        <v>16</v>
      </c>
      <c r="C54" s="457"/>
      <c r="D54" s="457"/>
      <c r="E54" s="457"/>
      <c r="F54" s="470" t="s">
        <v>212</v>
      </c>
      <c r="G54" s="461"/>
      <c r="H54" s="462" t="str">
        <f t="shared" ref="H54" si="811">IF($F54="3e)  Skoršia transpozícia  - zavedenie transpozície pred termínom ktorý určuje smernica EÚ. "," ","")</f>
        <v/>
      </c>
      <c r="I54" s="462" t="str">
        <f t="shared" ref="I54" si="812">IF($F54="3e)  Skoršia transpozícia  - zavedenie transpozície pred termínom ktorý určuje smernica EÚ. ",$H54,"NA")</f>
        <v>NA</v>
      </c>
      <c r="J54" s="486">
        <f>IF(I54&gt;12,1,I54/12)</f>
        <v>1</v>
      </c>
      <c r="K54" s="470"/>
      <c r="L54" s="436"/>
      <c r="M54" s="473">
        <f>IF(L54="N",0,L54)</f>
        <v>0</v>
      </c>
      <c r="N54" s="470" t="s">
        <v>212</v>
      </c>
      <c r="O54" s="436"/>
      <c r="P54" s="436"/>
      <c r="Q54" s="408" t="s">
        <v>36</v>
      </c>
      <c r="R54" s="409">
        <f>VLOOKUP(Q54,vstupy!$B$3:$C$15,2,FALSE)</f>
        <v>0</v>
      </c>
      <c r="S54" s="436"/>
      <c r="T54" s="445"/>
      <c r="U54" s="408" t="s">
        <v>36</v>
      </c>
      <c r="V54" s="409">
        <f>VLOOKUP(U54,vstupy!$B$3:$C$15,2,FALSE)</f>
        <v>0</v>
      </c>
      <c r="W54" s="436"/>
      <c r="X54" s="194" t="s">
        <v>157</v>
      </c>
      <c r="Y54" s="208" t="s">
        <v>152</v>
      </c>
      <c r="Z54" s="205">
        <f>VLOOKUP($X54,vstupy!$B$18:$F$31,MATCH($Y54,vstupy!$B$17:$F$17,0),0)</f>
        <v>0</v>
      </c>
      <c r="AA54" s="133" t="s">
        <v>158</v>
      </c>
      <c r="AB54" s="205">
        <f>VLOOKUP($AA54,vstupy!$B$34:$C$36,2,FALSE)</f>
        <v>0</v>
      </c>
      <c r="AC54" s="205">
        <f t="shared" si="638"/>
        <v>0</v>
      </c>
      <c r="AD54" s="465" t="s">
        <v>36</v>
      </c>
      <c r="AE54" s="417">
        <f>VLOOKUP(AD54,vstupy!$B$3:$C$15,2,FALSE)</f>
        <v>0</v>
      </c>
      <c r="AF54" s="458" t="str">
        <f>IFERROR(IF(M54=0,"N",O54/L54*J54),0)</f>
        <v>N</v>
      </c>
      <c r="AG54" s="413">
        <f>O54*J54</f>
        <v>0</v>
      </c>
      <c r="AH54" s="420">
        <f t="shared" ref="AH54" si="813">P54*R54*J54</f>
        <v>0</v>
      </c>
      <c r="AI54" s="413">
        <f t="shared" ref="AI54" si="814">IFERROR(AH54*M54,0)</f>
        <v>0</v>
      </c>
      <c r="AJ54" s="420" t="str">
        <f t="shared" si="177"/>
        <v>N</v>
      </c>
      <c r="AK54" s="413">
        <f t="shared" ref="AK54" si="815">S54*J54</f>
        <v>0</v>
      </c>
      <c r="AL54" s="413">
        <f>T54*V54*J54</f>
        <v>0</v>
      </c>
      <c r="AM54" s="429">
        <f t="shared" ref="AM54" si="816">IFERROR(AL54*M54,0)</f>
        <v>0</v>
      </c>
      <c r="AN54" s="413">
        <f t="shared" ref="AN54" si="817">IF(W54&gt;0,IF(AE54&gt;0,($G$5/160)*(W54/60)*AE54*J54,0),IF(AE54&gt;0,($G$5/160)*((AC54+AC55+AC56)/60)*AE54*J54,0))</f>
        <v>0</v>
      </c>
      <c r="AO54" s="428">
        <f>IFERROR(AN54*M54,0)</f>
        <v>0</v>
      </c>
      <c r="AP54" s="385">
        <f t="shared" ref="AP54" si="818">IF($N54="In (zvyšuje náklady)",AF54,0)</f>
        <v>0</v>
      </c>
      <c r="AQ54" s="383">
        <f t="shared" ref="AQ54" si="819">IF($N54="In (zvyšuje náklady)",AG54,0)</f>
        <v>0</v>
      </c>
      <c r="AR54" s="383">
        <f t="shared" ref="AR54" si="820">IF($N54="In (zvyšuje náklady)",AH54,0)</f>
        <v>0</v>
      </c>
      <c r="AS54" s="383">
        <f t="shared" ref="AS54" si="821">IF($N54="In (zvyšuje náklady)",AI54,0)</f>
        <v>0</v>
      </c>
      <c r="AT54" s="383">
        <f t="shared" ref="AT54" si="822">IF($N54="In (zvyšuje náklady)",AJ54,0)</f>
        <v>0</v>
      </c>
      <c r="AU54" s="383">
        <f t="shared" ref="AU54" si="823">IF($N54="In (zvyšuje náklady)",AK54,0)</f>
        <v>0</v>
      </c>
      <c r="AV54" s="383">
        <f t="shared" ref="AV54" si="824">IF($N54="In (zvyšuje náklady)",AL54,0)</f>
        <v>0</v>
      </c>
      <c r="AW54" s="383">
        <f t="shared" ref="AW54" si="825">IF($N54="In (zvyšuje náklady)",AM54,0)</f>
        <v>0</v>
      </c>
      <c r="AX54" s="383">
        <f t="shared" ref="AX54" si="826">IF($N54="In (zvyšuje náklady)",AN54,0)</f>
        <v>0</v>
      </c>
      <c r="AY54" s="383">
        <f t="shared" ref="AY54" si="827">IF($N54="In (zvyšuje náklady)",AO54,0)</f>
        <v>0</v>
      </c>
      <c r="AZ54" s="383" t="str">
        <f t="shared" ref="AZ54" si="828">IF($N54="Out (znižuje náklady)",AF54,"0")</f>
        <v>0</v>
      </c>
      <c r="BA54" s="383" t="str">
        <f t="shared" ref="BA54" si="829">IF($N54="Out (znižuje náklady)",AG54,"0")</f>
        <v>0</v>
      </c>
      <c r="BB54" s="383" t="str">
        <f t="shared" ref="BB54" si="830">IF($N54="Out (znižuje náklady)",AH54,"0")</f>
        <v>0</v>
      </c>
      <c r="BC54" s="383" t="str">
        <f t="shared" ref="BC54" si="831">IF($N54="Out (znižuje náklady)",AI54,"0")</f>
        <v>0</v>
      </c>
      <c r="BD54" s="383" t="str">
        <f t="shared" ref="BD54" si="832">IF($N54="Out (znižuje náklady)",AJ54,"0")</f>
        <v>0</v>
      </c>
      <c r="BE54" s="383" t="str">
        <f t="shared" ref="BE54" si="833">IF($N54="Out (znižuje náklady)",AK54,"0")</f>
        <v>0</v>
      </c>
      <c r="BF54" s="383" t="str">
        <f t="shared" ref="BF54" si="834">IF($N54="Out (znižuje náklady)",AL54,"0")</f>
        <v>0</v>
      </c>
      <c r="BG54" s="383" t="str">
        <f t="shared" ref="BG54" si="835">IF($N54="Out (znižuje náklady)",AM54,"0")</f>
        <v>0</v>
      </c>
      <c r="BH54" s="383" t="str">
        <f t="shared" ref="BH54" si="836">IF($N54="Out (znižuje náklady)",AN54,"0")</f>
        <v>0</v>
      </c>
      <c r="BI54" s="494" t="str">
        <f t="shared" ref="BI54" si="837">IF($N54="Out (znižuje náklady)",AO54,"0")</f>
        <v>0</v>
      </c>
      <c r="BJ54" s="380">
        <f>IF(F54=vstupy!$B$47,0,1)</f>
        <v>1</v>
      </c>
      <c r="BK54" s="385">
        <f t="shared" ref="BK54" si="838">$BJ54*AP54</f>
        <v>0</v>
      </c>
      <c r="BL54" s="383">
        <f t="shared" ref="BL54" si="839">$BJ54*AQ54</f>
        <v>0</v>
      </c>
      <c r="BM54" s="383">
        <f t="shared" ref="BM54" si="840">$BJ54*AR54</f>
        <v>0</v>
      </c>
      <c r="BN54" s="383">
        <f t="shared" ref="BN54" si="841">$BJ54*AS54</f>
        <v>0</v>
      </c>
      <c r="BO54" s="383">
        <f t="shared" ref="BO54" si="842">$BJ54*AT54</f>
        <v>0</v>
      </c>
      <c r="BP54" s="383">
        <f t="shared" ref="BP54" si="843">$BJ54*AU54</f>
        <v>0</v>
      </c>
      <c r="BQ54" s="383">
        <f t="shared" ref="BQ54" si="844">$BJ54*AV54</f>
        <v>0</v>
      </c>
      <c r="BR54" s="383">
        <f t="shared" ref="BR54" si="845">$BJ54*AW54</f>
        <v>0</v>
      </c>
      <c r="BS54" s="383">
        <f t="shared" ref="BS54" si="846">$BJ54*AX54</f>
        <v>0</v>
      </c>
      <c r="BT54" s="384">
        <f t="shared" ref="BT54" si="847">$BJ54*AY54</f>
        <v>0</v>
      </c>
      <c r="BU54" s="385">
        <f t="shared" ref="BU54" si="848">$BJ54*AZ54</f>
        <v>0</v>
      </c>
      <c r="BV54" s="383">
        <f t="shared" ref="BV54" si="849">$BJ54*BA54</f>
        <v>0</v>
      </c>
      <c r="BW54" s="383">
        <f t="shared" ref="BW54" si="850">$BJ54*BB54</f>
        <v>0</v>
      </c>
      <c r="BX54" s="383">
        <f t="shared" ref="BX54" si="851">$BJ54*BC54</f>
        <v>0</v>
      </c>
      <c r="BY54" s="383">
        <f t="shared" ref="BY54" si="852">$BJ54*BD54</f>
        <v>0</v>
      </c>
      <c r="BZ54" s="383">
        <f t="shared" ref="BZ54" si="853">$BJ54*BE54</f>
        <v>0</v>
      </c>
      <c r="CA54" s="383">
        <f t="shared" ref="CA54" si="854">$BJ54*BF54</f>
        <v>0</v>
      </c>
      <c r="CB54" s="383">
        <f t="shared" ref="CB54" si="855">$BJ54*BG54</f>
        <v>0</v>
      </c>
      <c r="CC54" s="383">
        <f t="shared" ref="CC54" si="856">$BJ54*BH54</f>
        <v>0</v>
      </c>
      <c r="CD54" s="384">
        <f t="shared" ref="CD54" si="857">$BJ54*BI54</f>
        <v>0</v>
      </c>
      <c r="CE54" s="426">
        <f>IF(N54="Nemení sa",1,0)</f>
        <v>0</v>
      </c>
      <c r="CF54" s="385">
        <f>AG54*$CE54</f>
        <v>0</v>
      </c>
      <c r="CG54" s="383">
        <f>AI54*$CE54</f>
        <v>0</v>
      </c>
      <c r="CH54" s="383">
        <f>AK54*$CE54</f>
        <v>0</v>
      </c>
      <c r="CI54" s="383">
        <f>AM54*$CE54</f>
        <v>0</v>
      </c>
      <c r="CJ54" s="384">
        <f>AO54*$CE54</f>
        <v>0</v>
      </c>
      <c r="CK54" s="427">
        <f t="shared" ref="CK54" si="858">SUM(CF54:CJ56)</f>
        <v>0</v>
      </c>
      <c r="CL54" s="423">
        <f>IF(F54=vstupy!B$42,"1",0)</f>
        <v>0</v>
      </c>
      <c r="CM54" s="385">
        <f t="shared" ref="CM54:CV54" si="859">IF($CL54="1",AP54,0)</f>
        <v>0</v>
      </c>
      <c r="CN54" s="383">
        <f t="shared" si="859"/>
        <v>0</v>
      </c>
      <c r="CO54" s="383">
        <f t="shared" si="859"/>
        <v>0</v>
      </c>
      <c r="CP54" s="383">
        <f t="shared" si="859"/>
        <v>0</v>
      </c>
      <c r="CQ54" s="383">
        <f t="shared" si="859"/>
        <v>0</v>
      </c>
      <c r="CR54" s="383">
        <f t="shared" si="859"/>
        <v>0</v>
      </c>
      <c r="CS54" s="383">
        <f t="shared" si="859"/>
        <v>0</v>
      </c>
      <c r="CT54" s="383">
        <f t="shared" si="859"/>
        <v>0</v>
      </c>
      <c r="CU54" s="383">
        <f t="shared" si="859"/>
        <v>0</v>
      </c>
      <c r="CV54" s="384">
        <f t="shared" si="859"/>
        <v>0</v>
      </c>
      <c r="CW54" s="380">
        <f>CP54+CT54+CV54</f>
        <v>0</v>
      </c>
      <c r="CX54" s="380">
        <f t="shared" ref="CX54" si="860">CN54+CR54</f>
        <v>0</v>
      </c>
      <c r="CY54" s="385">
        <f t="shared" ref="CY54:DH54" si="861">IF($CL54="1",AZ54,0)</f>
        <v>0</v>
      </c>
      <c r="CZ54" s="383">
        <f t="shared" si="861"/>
        <v>0</v>
      </c>
      <c r="DA54" s="383">
        <f t="shared" si="861"/>
        <v>0</v>
      </c>
      <c r="DB54" s="383">
        <f t="shared" si="861"/>
        <v>0</v>
      </c>
      <c r="DC54" s="383">
        <f t="shared" si="861"/>
        <v>0</v>
      </c>
      <c r="DD54" s="383">
        <f t="shared" si="861"/>
        <v>0</v>
      </c>
      <c r="DE54" s="383">
        <f t="shared" si="861"/>
        <v>0</v>
      </c>
      <c r="DF54" s="383">
        <f t="shared" si="861"/>
        <v>0</v>
      </c>
      <c r="DG54" s="383">
        <f t="shared" si="861"/>
        <v>0</v>
      </c>
      <c r="DH54" s="384">
        <f t="shared" si="861"/>
        <v>0</v>
      </c>
      <c r="DI54" s="377">
        <f>DB54+DF54+DH54</f>
        <v>0</v>
      </c>
      <c r="DJ54" s="377">
        <f t="shared" ref="DJ54" si="862">CZ54+DD54</f>
        <v>0</v>
      </c>
      <c r="DK54" s="422">
        <f>IF(CE54=0,1,0)</f>
        <v>1</v>
      </c>
      <c r="DL54" s="422">
        <f>IFERROR(IF($AF54="N",AH54+AJ54+AL54+AN54,AF54+AH54+AJ54+AL54+AN54),0)*$DK54</f>
        <v>0</v>
      </c>
      <c r="DM54" s="422">
        <f>(AG54+AI54+AK54+AM54+AO54)*$DK54</f>
        <v>0</v>
      </c>
      <c r="DN54" s="422">
        <f>AS54+AW54+AY54-CW54</f>
        <v>0</v>
      </c>
      <c r="DO54" s="422">
        <f>BC54+BG54+BI54-DI54</f>
        <v>0</v>
      </c>
      <c r="DP54" s="422">
        <f>DN54+DO54</f>
        <v>0</v>
      </c>
      <c r="DQ54" s="421" t="str">
        <f>IF(OR(F54=vstupy!B$40,F54=vstupy!B$41,F54=vstupy!B$42,),"0","1")</f>
        <v>0</v>
      </c>
      <c r="DR54" s="385">
        <f>IF($DQ54="1",AQ54,"0")+CF54</f>
        <v>0</v>
      </c>
      <c r="DS54" s="383">
        <f>IF($DQ54="1",AS54,"0")+CG54</f>
        <v>0</v>
      </c>
      <c r="DT54" s="383">
        <f>IF($DQ54="1",AU54,"0")+CH54</f>
        <v>0</v>
      </c>
      <c r="DU54" s="383">
        <f>IF($DQ54="1",AW54,"0")+CI54</f>
        <v>0</v>
      </c>
      <c r="DV54" s="384">
        <f>IF($DQ54="1",AY54,"0")+CJ54</f>
        <v>0</v>
      </c>
      <c r="DW54" s="451">
        <f t="shared" ref="DW54" si="863">SUM(DR54:DV56)</f>
        <v>0</v>
      </c>
      <c r="DX54" s="385" t="str">
        <f t="shared" ref="DX54" si="864">IF($DQ54="1",BA54,"0")</f>
        <v>0</v>
      </c>
      <c r="DY54" s="383" t="str">
        <f t="shared" ref="DY54" si="865">IF($DQ54="1",BC54,"0")</f>
        <v>0</v>
      </c>
      <c r="DZ54" s="383" t="str">
        <f t="shared" ref="DZ54" si="866">IF($DQ54="1",BE54,"0")</f>
        <v>0</v>
      </c>
      <c r="EA54" s="383" t="str">
        <f>IF($DQ54="1",BG54,"0")</f>
        <v>0</v>
      </c>
      <c r="EB54" s="384" t="str">
        <f>IF($DQ54="1",BI54,"0")</f>
        <v>0</v>
      </c>
      <c r="EC54" s="451">
        <f t="shared" ref="EC54" si="867">SUM(DX54:EB56)</f>
        <v>0</v>
      </c>
      <c r="ED54" s="450">
        <f>EC54+DW54</f>
        <v>0</v>
      </c>
    </row>
    <row r="55" spans="1:134" ht="12.6" customHeight="1" x14ac:dyDescent="0.2">
      <c r="A55" s="19"/>
      <c r="B55" s="469"/>
      <c r="C55" s="457"/>
      <c r="D55" s="457"/>
      <c r="E55" s="457"/>
      <c r="F55" s="471"/>
      <c r="G55" s="461"/>
      <c r="H55" s="463"/>
      <c r="I55" s="463"/>
      <c r="J55" s="487"/>
      <c r="K55" s="471"/>
      <c r="L55" s="436"/>
      <c r="M55" s="473"/>
      <c r="N55" s="471"/>
      <c r="O55" s="436"/>
      <c r="P55" s="436"/>
      <c r="Q55" s="408"/>
      <c r="R55" s="409"/>
      <c r="S55" s="436"/>
      <c r="T55" s="445"/>
      <c r="U55" s="408"/>
      <c r="V55" s="409"/>
      <c r="W55" s="436"/>
      <c r="X55" s="194" t="s">
        <v>157</v>
      </c>
      <c r="Y55" s="208" t="s">
        <v>152</v>
      </c>
      <c r="Z55" s="205">
        <f>VLOOKUP($X55,vstupy!$B$18:$F$31,MATCH($Y55,vstupy!$B$17:$F$17,0),0)</f>
        <v>0</v>
      </c>
      <c r="AA55" s="133" t="s">
        <v>158</v>
      </c>
      <c r="AB55" s="205">
        <f>VLOOKUP($AA55,vstupy!$B$34:$C$36,2,FALSE)</f>
        <v>0</v>
      </c>
      <c r="AC55" s="205">
        <f t="shared" si="638"/>
        <v>0</v>
      </c>
      <c r="AD55" s="466"/>
      <c r="AE55" s="418"/>
      <c r="AF55" s="385"/>
      <c r="AG55" s="414"/>
      <c r="AH55" s="414"/>
      <c r="AI55" s="414"/>
      <c r="AJ55" s="414"/>
      <c r="AK55" s="414"/>
      <c r="AL55" s="414"/>
      <c r="AM55" s="430"/>
      <c r="AN55" s="414"/>
      <c r="AO55" s="415"/>
      <c r="AP55" s="385"/>
      <c r="AQ55" s="383"/>
      <c r="AR55" s="383"/>
      <c r="AS55" s="383"/>
      <c r="AT55" s="383"/>
      <c r="AU55" s="383"/>
      <c r="AV55" s="383"/>
      <c r="AW55" s="383"/>
      <c r="AX55" s="383"/>
      <c r="AY55" s="383"/>
      <c r="AZ55" s="383"/>
      <c r="BA55" s="383"/>
      <c r="BB55" s="383"/>
      <c r="BC55" s="383"/>
      <c r="BD55" s="383"/>
      <c r="BE55" s="383"/>
      <c r="BF55" s="383"/>
      <c r="BG55" s="383"/>
      <c r="BH55" s="383"/>
      <c r="BI55" s="494"/>
      <c r="BJ55" s="380"/>
      <c r="BK55" s="385"/>
      <c r="BL55" s="383"/>
      <c r="BM55" s="383"/>
      <c r="BN55" s="383"/>
      <c r="BO55" s="383"/>
      <c r="BP55" s="383"/>
      <c r="BQ55" s="383"/>
      <c r="BR55" s="383"/>
      <c r="BS55" s="383"/>
      <c r="BT55" s="384"/>
      <c r="BU55" s="385"/>
      <c r="BV55" s="383"/>
      <c r="BW55" s="383"/>
      <c r="BX55" s="383"/>
      <c r="BY55" s="383"/>
      <c r="BZ55" s="383"/>
      <c r="CA55" s="383"/>
      <c r="CB55" s="383"/>
      <c r="CC55" s="383"/>
      <c r="CD55" s="384"/>
      <c r="CE55" s="426"/>
      <c r="CF55" s="385"/>
      <c r="CG55" s="383"/>
      <c r="CH55" s="383"/>
      <c r="CI55" s="383"/>
      <c r="CJ55" s="384"/>
      <c r="CK55" s="427"/>
      <c r="CL55" s="424"/>
      <c r="CM55" s="385"/>
      <c r="CN55" s="383"/>
      <c r="CO55" s="383"/>
      <c r="CP55" s="383"/>
      <c r="CQ55" s="383"/>
      <c r="CR55" s="383"/>
      <c r="CS55" s="383"/>
      <c r="CT55" s="383"/>
      <c r="CU55" s="383"/>
      <c r="CV55" s="384"/>
      <c r="CW55" s="380"/>
      <c r="CX55" s="380"/>
      <c r="CY55" s="385"/>
      <c r="CZ55" s="383"/>
      <c r="DA55" s="383"/>
      <c r="DB55" s="383"/>
      <c r="DC55" s="383"/>
      <c r="DD55" s="383"/>
      <c r="DE55" s="383"/>
      <c r="DF55" s="383"/>
      <c r="DG55" s="383"/>
      <c r="DH55" s="384"/>
      <c r="DI55" s="377"/>
      <c r="DJ55" s="377"/>
      <c r="DK55" s="422"/>
      <c r="DL55" s="422"/>
      <c r="DM55" s="422"/>
      <c r="DN55" s="422"/>
      <c r="DO55" s="422"/>
      <c r="DP55" s="422"/>
      <c r="DQ55" s="421"/>
      <c r="DR55" s="385"/>
      <c r="DS55" s="383"/>
      <c r="DT55" s="383"/>
      <c r="DU55" s="383"/>
      <c r="DV55" s="384"/>
      <c r="DW55" s="451"/>
      <c r="DX55" s="385"/>
      <c r="DY55" s="383"/>
      <c r="DZ55" s="383"/>
      <c r="EA55" s="383"/>
      <c r="EB55" s="384"/>
      <c r="EC55" s="451"/>
      <c r="ED55" s="450"/>
    </row>
    <row r="56" spans="1:134" ht="12.6" customHeight="1" x14ac:dyDescent="0.2">
      <c r="A56" s="19"/>
      <c r="B56" s="469"/>
      <c r="C56" s="457"/>
      <c r="D56" s="457"/>
      <c r="E56" s="457"/>
      <c r="F56" s="472"/>
      <c r="G56" s="461"/>
      <c r="H56" s="464"/>
      <c r="I56" s="464"/>
      <c r="J56" s="488"/>
      <c r="K56" s="472"/>
      <c r="L56" s="436"/>
      <c r="M56" s="473"/>
      <c r="N56" s="472"/>
      <c r="O56" s="436"/>
      <c r="P56" s="436"/>
      <c r="Q56" s="408"/>
      <c r="R56" s="409"/>
      <c r="S56" s="436"/>
      <c r="T56" s="445"/>
      <c r="U56" s="408"/>
      <c r="V56" s="409"/>
      <c r="W56" s="436"/>
      <c r="X56" s="194" t="s">
        <v>157</v>
      </c>
      <c r="Y56" s="208" t="s">
        <v>152</v>
      </c>
      <c r="Z56" s="205">
        <f>VLOOKUP($X56,vstupy!$B$18:$F$31,MATCH($Y56,vstupy!$B$17:$F$17,0),0)</f>
        <v>0</v>
      </c>
      <c r="AA56" s="133" t="s">
        <v>158</v>
      </c>
      <c r="AB56" s="205">
        <f>VLOOKUP($AA56,vstupy!$B$34:$C$36,2,FALSE)</f>
        <v>0</v>
      </c>
      <c r="AC56" s="205">
        <f t="shared" si="638"/>
        <v>0</v>
      </c>
      <c r="AD56" s="467"/>
      <c r="AE56" s="419"/>
      <c r="AF56" s="385"/>
      <c r="AG56" s="414"/>
      <c r="AH56" s="414"/>
      <c r="AI56" s="414"/>
      <c r="AJ56" s="414"/>
      <c r="AK56" s="414"/>
      <c r="AL56" s="414"/>
      <c r="AM56" s="413"/>
      <c r="AN56" s="414"/>
      <c r="AO56" s="415"/>
      <c r="AP56" s="385"/>
      <c r="AQ56" s="383"/>
      <c r="AR56" s="383"/>
      <c r="AS56" s="383"/>
      <c r="AT56" s="383"/>
      <c r="AU56" s="383"/>
      <c r="AV56" s="383"/>
      <c r="AW56" s="383"/>
      <c r="AX56" s="383"/>
      <c r="AY56" s="383"/>
      <c r="AZ56" s="383"/>
      <c r="BA56" s="383"/>
      <c r="BB56" s="383"/>
      <c r="BC56" s="383"/>
      <c r="BD56" s="383"/>
      <c r="BE56" s="383"/>
      <c r="BF56" s="383"/>
      <c r="BG56" s="383"/>
      <c r="BH56" s="383"/>
      <c r="BI56" s="494"/>
      <c r="BJ56" s="380"/>
      <c r="BK56" s="385"/>
      <c r="BL56" s="383"/>
      <c r="BM56" s="383"/>
      <c r="BN56" s="383"/>
      <c r="BO56" s="383"/>
      <c r="BP56" s="383"/>
      <c r="BQ56" s="383"/>
      <c r="BR56" s="383"/>
      <c r="BS56" s="383"/>
      <c r="BT56" s="384"/>
      <c r="BU56" s="385"/>
      <c r="BV56" s="383"/>
      <c r="BW56" s="383"/>
      <c r="BX56" s="383"/>
      <c r="BY56" s="383"/>
      <c r="BZ56" s="383"/>
      <c r="CA56" s="383"/>
      <c r="CB56" s="383"/>
      <c r="CC56" s="383"/>
      <c r="CD56" s="384"/>
      <c r="CE56" s="426"/>
      <c r="CF56" s="385"/>
      <c r="CG56" s="383"/>
      <c r="CH56" s="383"/>
      <c r="CI56" s="383"/>
      <c r="CJ56" s="384"/>
      <c r="CK56" s="427"/>
      <c r="CL56" s="425"/>
      <c r="CM56" s="385"/>
      <c r="CN56" s="383"/>
      <c r="CO56" s="383"/>
      <c r="CP56" s="383"/>
      <c r="CQ56" s="383"/>
      <c r="CR56" s="383"/>
      <c r="CS56" s="383"/>
      <c r="CT56" s="383"/>
      <c r="CU56" s="383"/>
      <c r="CV56" s="384"/>
      <c r="CW56" s="380"/>
      <c r="CX56" s="380"/>
      <c r="CY56" s="385"/>
      <c r="CZ56" s="383"/>
      <c r="DA56" s="383"/>
      <c r="DB56" s="383"/>
      <c r="DC56" s="383"/>
      <c r="DD56" s="383"/>
      <c r="DE56" s="383"/>
      <c r="DF56" s="383"/>
      <c r="DG56" s="383"/>
      <c r="DH56" s="384"/>
      <c r="DI56" s="377"/>
      <c r="DJ56" s="377"/>
      <c r="DK56" s="422"/>
      <c r="DL56" s="422"/>
      <c r="DM56" s="422"/>
      <c r="DN56" s="422"/>
      <c r="DO56" s="422"/>
      <c r="DP56" s="422"/>
      <c r="DQ56" s="421"/>
      <c r="DR56" s="385"/>
      <c r="DS56" s="383"/>
      <c r="DT56" s="383"/>
      <c r="DU56" s="383"/>
      <c r="DV56" s="384"/>
      <c r="DW56" s="451"/>
      <c r="DX56" s="385"/>
      <c r="DY56" s="383"/>
      <c r="DZ56" s="383"/>
      <c r="EA56" s="383"/>
      <c r="EB56" s="384"/>
      <c r="EC56" s="451"/>
      <c r="ED56" s="450"/>
    </row>
    <row r="57" spans="1:134" ht="12.6" customHeight="1" x14ac:dyDescent="0.2">
      <c r="B57" s="469">
        <f t="shared" ref="B57" si="868">B54+1</f>
        <v>17</v>
      </c>
      <c r="C57" s="457"/>
      <c r="D57" s="457"/>
      <c r="E57" s="457"/>
      <c r="F57" s="470" t="s">
        <v>212</v>
      </c>
      <c r="G57" s="461"/>
      <c r="H57" s="462" t="str">
        <f t="shared" ref="H57" si="869">IF($F57="3e)  Skoršia transpozícia  - zavedenie transpozície pred termínom ktorý určuje smernica EÚ. "," ","")</f>
        <v/>
      </c>
      <c r="I57" s="462" t="str">
        <f t="shared" ref="I57" si="870">IF($F57="3e)  Skoršia transpozícia  - zavedenie transpozície pred termínom ktorý určuje smernica EÚ. ",$H57,"NA")</f>
        <v>NA</v>
      </c>
      <c r="J57" s="486">
        <f>IF(I57&gt;12,1,I57/12)</f>
        <v>1</v>
      </c>
      <c r="K57" s="470"/>
      <c r="L57" s="436"/>
      <c r="M57" s="473">
        <f>IF(L57="N",0,L57)</f>
        <v>0</v>
      </c>
      <c r="N57" s="436" t="s">
        <v>212</v>
      </c>
      <c r="O57" s="436"/>
      <c r="P57" s="436"/>
      <c r="Q57" s="408" t="s">
        <v>36</v>
      </c>
      <c r="R57" s="409">
        <f>VLOOKUP(Q57,vstupy!$B$3:$C$15,2,FALSE)</f>
        <v>0</v>
      </c>
      <c r="S57" s="436"/>
      <c r="T57" s="445"/>
      <c r="U57" s="408" t="s">
        <v>36</v>
      </c>
      <c r="V57" s="409">
        <f>VLOOKUP(U57,vstupy!$B$3:$C$15,2,FALSE)</f>
        <v>0</v>
      </c>
      <c r="W57" s="436"/>
      <c r="X57" s="194" t="s">
        <v>157</v>
      </c>
      <c r="Y57" s="208" t="s">
        <v>152</v>
      </c>
      <c r="Z57" s="205">
        <f>VLOOKUP($X57,vstupy!$B$18:$F$31,MATCH($Y57,vstupy!$B$17:$F$17,0),0)</f>
        <v>0</v>
      </c>
      <c r="AA57" s="133" t="s">
        <v>158</v>
      </c>
      <c r="AB57" s="205">
        <f>VLOOKUP($AA57,vstupy!$B$34:$C$36,2,FALSE)</f>
        <v>0</v>
      </c>
      <c r="AC57" s="205">
        <f t="shared" si="638"/>
        <v>0</v>
      </c>
      <c r="AD57" s="465" t="s">
        <v>36</v>
      </c>
      <c r="AE57" s="417">
        <f>VLOOKUP(AD57,vstupy!$B$3:$C$15,2,FALSE)</f>
        <v>0</v>
      </c>
      <c r="AF57" s="458" t="str">
        <f>IFERROR(IF(M57=0,"N",O57/L57*J57),0)</f>
        <v>N</v>
      </c>
      <c r="AG57" s="413">
        <f>O57*J57</f>
        <v>0</v>
      </c>
      <c r="AH57" s="420">
        <f t="shared" ref="AH57" si="871">P57*R57*J57</f>
        <v>0</v>
      </c>
      <c r="AI57" s="413">
        <f t="shared" ref="AI57" si="872">IFERROR(AH57*M57,0)</f>
        <v>0</v>
      </c>
      <c r="AJ57" s="420" t="str">
        <f t="shared" si="177"/>
        <v>N</v>
      </c>
      <c r="AK57" s="413">
        <f t="shared" ref="AK57" si="873">S57*J57</f>
        <v>0</v>
      </c>
      <c r="AL57" s="413">
        <f>T57*V57*J57</f>
        <v>0</v>
      </c>
      <c r="AM57" s="429">
        <f t="shared" ref="AM57" si="874">IFERROR(AL57*M57,0)</f>
        <v>0</v>
      </c>
      <c r="AN57" s="413">
        <f t="shared" ref="AN57" si="875">IF(W57&gt;0,IF(AE57&gt;0,($G$5/160)*(W57/60)*AE57*J57,0),IF(AE57&gt;0,($G$5/160)*((AC57+AC58+AC59)/60)*AE57*J57,0))</f>
        <v>0</v>
      </c>
      <c r="AO57" s="428">
        <f>IFERROR(AN57*M57,0)</f>
        <v>0</v>
      </c>
      <c r="AP57" s="385">
        <f t="shared" ref="AP57" si="876">IF($N57="In (zvyšuje náklady)",AF57,0)</f>
        <v>0</v>
      </c>
      <c r="AQ57" s="383">
        <f t="shared" ref="AQ57" si="877">IF($N57="In (zvyšuje náklady)",AG57,0)</f>
        <v>0</v>
      </c>
      <c r="AR57" s="383">
        <f t="shared" ref="AR57" si="878">IF($N57="In (zvyšuje náklady)",AH57,0)</f>
        <v>0</v>
      </c>
      <c r="AS57" s="383">
        <f t="shared" ref="AS57" si="879">IF($N57="In (zvyšuje náklady)",AI57,0)</f>
        <v>0</v>
      </c>
      <c r="AT57" s="383">
        <f t="shared" ref="AT57" si="880">IF($N57="In (zvyšuje náklady)",AJ57,0)</f>
        <v>0</v>
      </c>
      <c r="AU57" s="383">
        <f t="shared" ref="AU57" si="881">IF($N57="In (zvyšuje náklady)",AK57,0)</f>
        <v>0</v>
      </c>
      <c r="AV57" s="383">
        <f t="shared" ref="AV57" si="882">IF($N57="In (zvyšuje náklady)",AL57,0)</f>
        <v>0</v>
      </c>
      <c r="AW57" s="383">
        <f t="shared" ref="AW57" si="883">IF($N57="In (zvyšuje náklady)",AM57,0)</f>
        <v>0</v>
      </c>
      <c r="AX57" s="383">
        <f t="shared" ref="AX57" si="884">IF($N57="In (zvyšuje náklady)",AN57,0)</f>
        <v>0</v>
      </c>
      <c r="AY57" s="383">
        <f t="shared" ref="AY57" si="885">IF($N57="In (zvyšuje náklady)",AO57,0)</f>
        <v>0</v>
      </c>
      <c r="AZ57" s="383" t="str">
        <f t="shared" ref="AZ57" si="886">IF($N57="Out (znižuje náklady)",AF57,"0")</f>
        <v>0</v>
      </c>
      <c r="BA57" s="383" t="str">
        <f t="shared" ref="BA57" si="887">IF($N57="Out (znižuje náklady)",AG57,"0")</f>
        <v>0</v>
      </c>
      <c r="BB57" s="383" t="str">
        <f t="shared" ref="BB57" si="888">IF($N57="Out (znižuje náklady)",AH57,"0")</f>
        <v>0</v>
      </c>
      <c r="BC57" s="383" t="str">
        <f t="shared" ref="BC57" si="889">IF($N57="Out (znižuje náklady)",AI57,"0")</f>
        <v>0</v>
      </c>
      <c r="BD57" s="383" t="str">
        <f t="shared" ref="BD57" si="890">IF($N57="Out (znižuje náklady)",AJ57,"0")</f>
        <v>0</v>
      </c>
      <c r="BE57" s="383" t="str">
        <f t="shared" ref="BE57" si="891">IF($N57="Out (znižuje náklady)",AK57,"0")</f>
        <v>0</v>
      </c>
      <c r="BF57" s="383" t="str">
        <f t="shared" ref="BF57" si="892">IF($N57="Out (znižuje náklady)",AL57,"0")</f>
        <v>0</v>
      </c>
      <c r="BG57" s="383" t="str">
        <f t="shared" ref="BG57" si="893">IF($N57="Out (znižuje náklady)",AM57,"0")</f>
        <v>0</v>
      </c>
      <c r="BH57" s="383" t="str">
        <f t="shared" ref="BH57" si="894">IF($N57="Out (znižuje náklady)",AN57,"0")</f>
        <v>0</v>
      </c>
      <c r="BI57" s="494" t="str">
        <f t="shared" ref="BI57" si="895">IF($N57="Out (znižuje náklady)",AO57,"0")</f>
        <v>0</v>
      </c>
      <c r="BJ57" s="380">
        <f>IF(F57=vstupy!$B$47,0,1)</f>
        <v>1</v>
      </c>
      <c r="BK57" s="385">
        <f t="shared" ref="BK57" si="896">$BJ57*AP57</f>
        <v>0</v>
      </c>
      <c r="BL57" s="383">
        <f t="shared" ref="BL57" si="897">$BJ57*AQ57</f>
        <v>0</v>
      </c>
      <c r="BM57" s="383">
        <f t="shared" ref="BM57" si="898">$BJ57*AR57</f>
        <v>0</v>
      </c>
      <c r="BN57" s="383">
        <f t="shared" ref="BN57" si="899">$BJ57*AS57</f>
        <v>0</v>
      </c>
      <c r="BO57" s="383">
        <f t="shared" ref="BO57" si="900">$BJ57*AT57</f>
        <v>0</v>
      </c>
      <c r="BP57" s="383">
        <f t="shared" ref="BP57" si="901">$BJ57*AU57</f>
        <v>0</v>
      </c>
      <c r="BQ57" s="383">
        <f t="shared" ref="BQ57" si="902">$BJ57*AV57</f>
        <v>0</v>
      </c>
      <c r="BR57" s="383">
        <f t="shared" ref="BR57" si="903">$BJ57*AW57</f>
        <v>0</v>
      </c>
      <c r="BS57" s="383">
        <f t="shared" ref="BS57" si="904">$BJ57*AX57</f>
        <v>0</v>
      </c>
      <c r="BT57" s="384">
        <f t="shared" ref="BT57" si="905">$BJ57*AY57</f>
        <v>0</v>
      </c>
      <c r="BU57" s="385">
        <f t="shared" ref="BU57" si="906">$BJ57*AZ57</f>
        <v>0</v>
      </c>
      <c r="BV57" s="383">
        <f t="shared" ref="BV57" si="907">$BJ57*BA57</f>
        <v>0</v>
      </c>
      <c r="BW57" s="383">
        <f t="shared" ref="BW57" si="908">$BJ57*BB57</f>
        <v>0</v>
      </c>
      <c r="BX57" s="383">
        <f t="shared" ref="BX57" si="909">$BJ57*BC57</f>
        <v>0</v>
      </c>
      <c r="BY57" s="383">
        <f t="shared" ref="BY57" si="910">$BJ57*BD57</f>
        <v>0</v>
      </c>
      <c r="BZ57" s="383">
        <f t="shared" ref="BZ57" si="911">$BJ57*BE57</f>
        <v>0</v>
      </c>
      <c r="CA57" s="383">
        <f t="shared" ref="CA57" si="912">$BJ57*BF57</f>
        <v>0</v>
      </c>
      <c r="CB57" s="383">
        <f t="shared" ref="CB57" si="913">$BJ57*BG57</f>
        <v>0</v>
      </c>
      <c r="CC57" s="383">
        <f t="shared" ref="CC57" si="914">$BJ57*BH57</f>
        <v>0</v>
      </c>
      <c r="CD57" s="384">
        <f t="shared" ref="CD57" si="915">$BJ57*BI57</f>
        <v>0</v>
      </c>
      <c r="CE57" s="426">
        <f>IF(N57="Nemení sa",1,0)</f>
        <v>0</v>
      </c>
      <c r="CF57" s="385">
        <f>AG57*$CE57</f>
        <v>0</v>
      </c>
      <c r="CG57" s="383">
        <f>AI57*$CE57</f>
        <v>0</v>
      </c>
      <c r="CH57" s="383">
        <f>AK57*$CE57</f>
        <v>0</v>
      </c>
      <c r="CI57" s="383">
        <f>AM57*$CE57</f>
        <v>0</v>
      </c>
      <c r="CJ57" s="384">
        <f>AO57*$CE57</f>
        <v>0</v>
      </c>
      <c r="CK57" s="427">
        <f t="shared" ref="CK57" si="916">SUM(CF57:CJ59)</f>
        <v>0</v>
      </c>
      <c r="CL57" s="423">
        <f>IF(F57=vstupy!B$42,"1",0)</f>
        <v>0</v>
      </c>
      <c r="CM57" s="385">
        <f t="shared" ref="CM57:CV57" si="917">IF($CL57="1",AP57,0)</f>
        <v>0</v>
      </c>
      <c r="CN57" s="383">
        <f t="shared" si="917"/>
        <v>0</v>
      </c>
      <c r="CO57" s="383">
        <f t="shared" si="917"/>
        <v>0</v>
      </c>
      <c r="CP57" s="383">
        <f t="shared" si="917"/>
        <v>0</v>
      </c>
      <c r="CQ57" s="383">
        <f t="shared" si="917"/>
        <v>0</v>
      </c>
      <c r="CR57" s="383">
        <f t="shared" si="917"/>
        <v>0</v>
      </c>
      <c r="CS57" s="383">
        <f t="shared" si="917"/>
        <v>0</v>
      </c>
      <c r="CT57" s="383">
        <f t="shared" si="917"/>
        <v>0</v>
      </c>
      <c r="CU57" s="383">
        <f t="shared" si="917"/>
        <v>0</v>
      </c>
      <c r="CV57" s="384">
        <f t="shared" si="917"/>
        <v>0</v>
      </c>
      <c r="CW57" s="380">
        <f>CP57+CT57+CV57</f>
        <v>0</v>
      </c>
      <c r="CX57" s="380">
        <f t="shared" ref="CX57" si="918">CN57+CR57</f>
        <v>0</v>
      </c>
      <c r="CY57" s="385">
        <f t="shared" ref="CY57:DH57" si="919">IF($CL57="1",AZ57,0)</f>
        <v>0</v>
      </c>
      <c r="CZ57" s="383">
        <f t="shared" si="919"/>
        <v>0</v>
      </c>
      <c r="DA57" s="383">
        <f t="shared" si="919"/>
        <v>0</v>
      </c>
      <c r="DB57" s="383">
        <f t="shared" si="919"/>
        <v>0</v>
      </c>
      <c r="DC57" s="383">
        <f t="shared" si="919"/>
        <v>0</v>
      </c>
      <c r="DD57" s="383">
        <f t="shared" si="919"/>
        <v>0</v>
      </c>
      <c r="DE57" s="383">
        <f t="shared" si="919"/>
        <v>0</v>
      </c>
      <c r="DF57" s="383">
        <f t="shared" si="919"/>
        <v>0</v>
      </c>
      <c r="DG57" s="383">
        <f t="shared" si="919"/>
        <v>0</v>
      </c>
      <c r="DH57" s="384">
        <f t="shared" si="919"/>
        <v>0</v>
      </c>
      <c r="DI57" s="377">
        <f>DB57+DF57+DH57</f>
        <v>0</v>
      </c>
      <c r="DJ57" s="377">
        <f t="shared" ref="DJ57" si="920">CZ57+DD57</f>
        <v>0</v>
      </c>
      <c r="DK57" s="422">
        <f>IF(CE57=0,1,0)</f>
        <v>1</v>
      </c>
      <c r="DL57" s="422">
        <f>IFERROR(IF($AF57="N",AH57+AJ57+AL57+AN57,AF57+AH57+AJ57+AL57+AN57),0)*$DK57</f>
        <v>0</v>
      </c>
      <c r="DM57" s="422">
        <f>(AG57+AI57+AK57+AM57+AO57)*$DK57</f>
        <v>0</v>
      </c>
      <c r="DN57" s="422">
        <f>AS57+AW57+AY57-CW57</f>
        <v>0</v>
      </c>
      <c r="DO57" s="422">
        <f>BC57+BG57+BI57-DI57</f>
        <v>0</v>
      </c>
      <c r="DP57" s="422">
        <f>DN57+DO57</f>
        <v>0</v>
      </c>
      <c r="DQ57" s="421" t="str">
        <f>IF(OR(F57=vstupy!B$40,F57=vstupy!B$41,F57=vstupy!B$42,),"0","1")</f>
        <v>0</v>
      </c>
      <c r="DR57" s="385">
        <f>IF($DQ57="1",AQ57,"0")+CF57</f>
        <v>0</v>
      </c>
      <c r="DS57" s="383">
        <f>IF($DQ57="1",AS57,"0")+CG57</f>
        <v>0</v>
      </c>
      <c r="DT57" s="383">
        <f>IF($DQ57="1",AU57,"0")+CH57</f>
        <v>0</v>
      </c>
      <c r="DU57" s="383">
        <f>IF($DQ57="1",AW57,"0")+CI57</f>
        <v>0</v>
      </c>
      <c r="DV57" s="384">
        <f>IF($DQ57="1",AY57,"0")+CJ57</f>
        <v>0</v>
      </c>
      <c r="DW57" s="451">
        <f t="shared" ref="DW57" si="921">SUM(DR57:DV59)</f>
        <v>0</v>
      </c>
      <c r="DX57" s="385" t="str">
        <f t="shared" ref="DX57" si="922">IF($DQ57="1",BA57,"0")</f>
        <v>0</v>
      </c>
      <c r="DY57" s="383" t="str">
        <f t="shared" ref="DY57" si="923">IF($DQ57="1",BC57,"0")</f>
        <v>0</v>
      </c>
      <c r="DZ57" s="383" t="str">
        <f t="shared" ref="DZ57" si="924">IF($DQ57="1",BE57,"0")</f>
        <v>0</v>
      </c>
      <c r="EA57" s="383" t="str">
        <f>IF($DQ57="1",BG57,"0")</f>
        <v>0</v>
      </c>
      <c r="EB57" s="384" t="str">
        <f>IF($DQ57="1",BI57,"0")</f>
        <v>0</v>
      </c>
      <c r="EC57" s="451">
        <f t="shared" ref="EC57" si="925">SUM(DX57:EB59)</f>
        <v>0</v>
      </c>
      <c r="ED57" s="450">
        <f>EC57+DW57</f>
        <v>0</v>
      </c>
    </row>
    <row r="58" spans="1:134" ht="12.6" customHeight="1" x14ac:dyDescent="0.2">
      <c r="B58" s="469"/>
      <c r="C58" s="457"/>
      <c r="D58" s="457"/>
      <c r="E58" s="457"/>
      <c r="F58" s="471"/>
      <c r="G58" s="461"/>
      <c r="H58" s="463"/>
      <c r="I58" s="463"/>
      <c r="J58" s="487"/>
      <c r="K58" s="471"/>
      <c r="L58" s="436"/>
      <c r="M58" s="473"/>
      <c r="N58" s="436"/>
      <c r="O58" s="436"/>
      <c r="P58" s="436"/>
      <c r="Q58" s="408"/>
      <c r="R58" s="409"/>
      <c r="S58" s="436"/>
      <c r="T58" s="445"/>
      <c r="U58" s="408"/>
      <c r="V58" s="409"/>
      <c r="W58" s="436"/>
      <c r="X58" s="194" t="s">
        <v>157</v>
      </c>
      <c r="Y58" s="208" t="s">
        <v>152</v>
      </c>
      <c r="Z58" s="205">
        <f>VLOOKUP($X58,vstupy!$B$18:$F$31,MATCH($Y58,vstupy!$B$17:$F$17,0),0)</f>
        <v>0</v>
      </c>
      <c r="AA58" s="133" t="s">
        <v>158</v>
      </c>
      <c r="AB58" s="205">
        <f>VLOOKUP($AA58,vstupy!$B$34:$C$36,2,FALSE)</f>
        <v>0</v>
      </c>
      <c r="AC58" s="205">
        <f t="shared" si="638"/>
        <v>0</v>
      </c>
      <c r="AD58" s="466"/>
      <c r="AE58" s="418"/>
      <c r="AF58" s="385"/>
      <c r="AG58" s="414"/>
      <c r="AH58" s="414"/>
      <c r="AI58" s="414"/>
      <c r="AJ58" s="414"/>
      <c r="AK58" s="414"/>
      <c r="AL58" s="414"/>
      <c r="AM58" s="430"/>
      <c r="AN58" s="414"/>
      <c r="AO58" s="415"/>
      <c r="AP58" s="385"/>
      <c r="AQ58" s="383"/>
      <c r="AR58" s="383"/>
      <c r="AS58" s="383"/>
      <c r="AT58" s="383"/>
      <c r="AU58" s="383"/>
      <c r="AV58" s="383"/>
      <c r="AW58" s="383"/>
      <c r="AX58" s="383"/>
      <c r="AY58" s="383"/>
      <c r="AZ58" s="383"/>
      <c r="BA58" s="383"/>
      <c r="BB58" s="383"/>
      <c r="BC58" s="383"/>
      <c r="BD58" s="383"/>
      <c r="BE58" s="383"/>
      <c r="BF58" s="383"/>
      <c r="BG58" s="383"/>
      <c r="BH58" s="383"/>
      <c r="BI58" s="494"/>
      <c r="BJ58" s="380"/>
      <c r="BK58" s="385"/>
      <c r="BL58" s="383"/>
      <c r="BM58" s="383"/>
      <c r="BN58" s="383"/>
      <c r="BO58" s="383"/>
      <c r="BP58" s="383"/>
      <c r="BQ58" s="383"/>
      <c r="BR58" s="383"/>
      <c r="BS58" s="383"/>
      <c r="BT58" s="384"/>
      <c r="BU58" s="385"/>
      <c r="BV58" s="383"/>
      <c r="BW58" s="383"/>
      <c r="BX58" s="383"/>
      <c r="BY58" s="383"/>
      <c r="BZ58" s="383"/>
      <c r="CA58" s="383"/>
      <c r="CB58" s="383"/>
      <c r="CC58" s="383"/>
      <c r="CD58" s="384"/>
      <c r="CE58" s="426"/>
      <c r="CF58" s="385"/>
      <c r="CG58" s="383"/>
      <c r="CH58" s="383"/>
      <c r="CI58" s="383"/>
      <c r="CJ58" s="384"/>
      <c r="CK58" s="427"/>
      <c r="CL58" s="424"/>
      <c r="CM58" s="385"/>
      <c r="CN58" s="383"/>
      <c r="CO58" s="383"/>
      <c r="CP58" s="383"/>
      <c r="CQ58" s="383"/>
      <c r="CR58" s="383"/>
      <c r="CS58" s="383"/>
      <c r="CT58" s="383"/>
      <c r="CU58" s="383"/>
      <c r="CV58" s="384"/>
      <c r="CW58" s="380"/>
      <c r="CX58" s="380"/>
      <c r="CY58" s="385"/>
      <c r="CZ58" s="383"/>
      <c r="DA58" s="383"/>
      <c r="DB58" s="383"/>
      <c r="DC58" s="383"/>
      <c r="DD58" s="383"/>
      <c r="DE58" s="383"/>
      <c r="DF58" s="383"/>
      <c r="DG58" s="383"/>
      <c r="DH58" s="384"/>
      <c r="DI58" s="377"/>
      <c r="DJ58" s="377"/>
      <c r="DK58" s="422"/>
      <c r="DL58" s="422"/>
      <c r="DM58" s="422"/>
      <c r="DN58" s="422"/>
      <c r="DO58" s="422"/>
      <c r="DP58" s="422"/>
      <c r="DQ58" s="421"/>
      <c r="DR58" s="385"/>
      <c r="DS58" s="383"/>
      <c r="DT58" s="383"/>
      <c r="DU58" s="383"/>
      <c r="DV58" s="384"/>
      <c r="DW58" s="451"/>
      <c r="DX58" s="385"/>
      <c r="DY58" s="383"/>
      <c r="DZ58" s="383"/>
      <c r="EA58" s="383"/>
      <c r="EB58" s="384"/>
      <c r="EC58" s="451"/>
      <c r="ED58" s="450"/>
    </row>
    <row r="59" spans="1:134" ht="12.6" customHeight="1" x14ac:dyDescent="0.2">
      <c r="B59" s="469"/>
      <c r="C59" s="457"/>
      <c r="D59" s="457"/>
      <c r="E59" s="457"/>
      <c r="F59" s="472"/>
      <c r="G59" s="461"/>
      <c r="H59" s="464"/>
      <c r="I59" s="464"/>
      <c r="J59" s="488"/>
      <c r="K59" s="472"/>
      <c r="L59" s="436"/>
      <c r="M59" s="473"/>
      <c r="N59" s="436"/>
      <c r="O59" s="436"/>
      <c r="P59" s="436"/>
      <c r="Q59" s="408"/>
      <c r="R59" s="409"/>
      <c r="S59" s="436"/>
      <c r="T59" s="445"/>
      <c r="U59" s="408"/>
      <c r="V59" s="409"/>
      <c r="W59" s="436"/>
      <c r="X59" s="194" t="s">
        <v>157</v>
      </c>
      <c r="Y59" s="208" t="s">
        <v>152</v>
      </c>
      <c r="Z59" s="205">
        <f>VLOOKUP($X59,vstupy!$B$18:$F$31,MATCH($Y59,vstupy!$B$17:$F$17,0),0)</f>
        <v>0</v>
      </c>
      <c r="AA59" s="133" t="s">
        <v>158</v>
      </c>
      <c r="AB59" s="205">
        <f>VLOOKUP($AA59,vstupy!$B$34:$C$36,2,FALSE)</f>
        <v>0</v>
      </c>
      <c r="AC59" s="205">
        <f t="shared" si="638"/>
        <v>0</v>
      </c>
      <c r="AD59" s="467"/>
      <c r="AE59" s="419"/>
      <c r="AF59" s="385"/>
      <c r="AG59" s="414"/>
      <c r="AH59" s="414"/>
      <c r="AI59" s="414"/>
      <c r="AJ59" s="414"/>
      <c r="AK59" s="414"/>
      <c r="AL59" s="414"/>
      <c r="AM59" s="413"/>
      <c r="AN59" s="414"/>
      <c r="AO59" s="415"/>
      <c r="AP59" s="385"/>
      <c r="AQ59" s="383"/>
      <c r="AR59" s="383"/>
      <c r="AS59" s="383"/>
      <c r="AT59" s="383"/>
      <c r="AU59" s="383"/>
      <c r="AV59" s="383"/>
      <c r="AW59" s="383"/>
      <c r="AX59" s="383"/>
      <c r="AY59" s="383"/>
      <c r="AZ59" s="383"/>
      <c r="BA59" s="383"/>
      <c r="BB59" s="383"/>
      <c r="BC59" s="383"/>
      <c r="BD59" s="383"/>
      <c r="BE59" s="383"/>
      <c r="BF59" s="383"/>
      <c r="BG59" s="383"/>
      <c r="BH59" s="383"/>
      <c r="BI59" s="494"/>
      <c r="BJ59" s="380"/>
      <c r="BK59" s="385"/>
      <c r="BL59" s="383"/>
      <c r="BM59" s="383"/>
      <c r="BN59" s="383"/>
      <c r="BO59" s="383"/>
      <c r="BP59" s="383"/>
      <c r="BQ59" s="383"/>
      <c r="BR59" s="383"/>
      <c r="BS59" s="383"/>
      <c r="BT59" s="384"/>
      <c r="BU59" s="385"/>
      <c r="BV59" s="383"/>
      <c r="BW59" s="383"/>
      <c r="BX59" s="383"/>
      <c r="BY59" s="383"/>
      <c r="BZ59" s="383"/>
      <c r="CA59" s="383"/>
      <c r="CB59" s="383"/>
      <c r="CC59" s="383"/>
      <c r="CD59" s="384"/>
      <c r="CE59" s="426"/>
      <c r="CF59" s="385"/>
      <c r="CG59" s="383"/>
      <c r="CH59" s="383"/>
      <c r="CI59" s="383"/>
      <c r="CJ59" s="384"/>
      <c r="CK59" s="427"/>
      <c r="CL59" s="425"/>
      <c r="CM59" s="385"/>
      <c r="CN59" s="383"/>
      <c r="CO59" s="383"/>
      <c r="CP59" s="383"/>
      <c r="CQ59" s="383"/>
      <c r="CR59" s="383"/>
      <c r="CS59" s="383"/>
      <c r="CT59" s="383"/>
      <c r="CU59" s="383"/>
      <c r="CV59" s="384"/>
      <c r="CW59" s="380"/>
      <c r="CX59" s="380"/>
      <c r="CY59" s="385"/>
      <c r="CZ59" s="383"/>
      <c r="DA59" s="383"/>
      <c r="DB59" s="383"/>
      <c r="DC59" s="383"/>
      <c r="DD59" s="383"/>
      <c r="DE59" s="383"/>
      <c r="DF59" s="383"/>
      <c r="DG59" s="383"/>
      <c r="DH59" s="384"/>
      <c r="DI59" s="377"/>
      <c r="DJ59" s="377"/>
      <c r="DK59" s="422"/>
      <c r="DL59" s="422"/>
      <c r="DM59" s="422"/>
      <c r="DN59" s="422"/>
      <c r="DO59" s="422"/>
      <c r="DP59" s="422"/>
      <c r="DQ59" s="421"/>
      <c r="DR59" s="385"/>
      <c r="DS59" s="383"/>
      <c r="DT59" s="383"/>
      <c r="DU59" s="383"/>
      <c r="DV59" s="384"/>
      <c r="DW59" s="451"/>
      <c r="DX59" s="385"/>
      <c r="DY59" s="383"/>
      <c r="DZ59" s="383"/>
      <c r="EA59" s="383"/>
      <c r="EB59" s="384"/>
      <c r="EC59" s="451"/>
      <c r="ED59" s="450"/>
    </row>
    <row r="60" spans="1:134" ht="12.6" customHeight="1" x14ac:dyDescent="0.2">
      <c r="B60" s="469">
        <f t="shared" ref="B60" si="926">B57+1</f>
        <v>18</v>
      </c>
      <c r="C60" s="457"/>
      <c r="D60" s="457"/>
      <c r="E60" s="457"/>
      <c r="F60" s="470" t="s">
        <v>212</v>
      </c>
      <c r="G60" s="461"/>
      <c r="H60" s="462" t="str">
        <f t="shared" ref="H60" si="927">IF($F60="3e)  Skoršia transpozícia  - zavedenie transpozície pred termínom ktorý určuje smernica EÚ. "," ","")</f>
        <v/>
      </c>
      <c r="I60" s="462" t="str">
        <f t="shared" ref="I60" si="928">IF($F60="3e)  Skoršia transpozícia  - zavedenie transpozície pred termínom ktorý určuje smernica EÚ. ",$H60,"NA")</f>
        <v>NA</v>
      </c>
      <c r="J60" s="486">
        <f>IF(I60&gt;12,1,I60/12)</f>
        <v>1</v>
      </c>
      <c r="K60" s="470"/>
      <c r="L60" s="436"/>
      <c r="M60" s="473">
        <f>IF(L60="N",0,L60)</f>
        <v>0</v>
      </c>
      <c r="N60" s="436" t="s">
        <v>212</v>
      </c>
      <c r="O60" s="436"/>
      <c r="P60" s="436"/>
      <c r="Q60" s="408" t="s">
        <v>36</v>
      </c>
      <c r="R60" s="409">
        <f>VLOOKUP(Q60,vstupy!$B$3:$C$15,2,FALSE)</f>
        <v>0</v>
      </c>
      <c r="S60" s="436"/>
      <c r="T60" s="445"/>
      <c r="U60" s="408" t="s">
        <v>36</v>
      </c>
      <c r="V60" s="409">
        <f>VLOOKUP(U60,vstupy!$B$3:$C$15,2,FALSE)</f>
        <v>0</v>
      </c>
      <c r="W60" s="436"/>
      <c r="X60" s="194" t="s">
        <v>157</v>
      </c>
      <c r="Y60" s="208" t="s">
        <v>152</v>
      </c>
      <c r="Z60" s="205">
        <f>VLOOKUP($X60,vstupy!$B$18:$F$31,MATCH($Y60,vstupy!$B$17:$F$17,0),0)</f>
        <v>0</v>
      </c>
      <c r="AA60" s="133" t="s">
        <v>158</v>
      </c>
      <c r="AB60" s="205">
        <f>VLOOKUP($AA60,vstupy!$B$34:$C$36,2,FALSE)</f>
        <v>0</v>
      </c>
      <c r="AC60" s="205">
        <f t="shared" si="638"/>
        <v>0</v>
      </c>
      <c r="AD60" s="465" t="s">
        <v>36</v>
      </c>
      <c r="AE60" s="417">
        <f>VLOOKUP(AD60,vstupy!$B$3:$C$15,2,FALSE)</f>
        <v>0</v>
      </c>
      <c r="AF60" s="458" t="str">
        <f>IFERROR(IF(M60=0,"N",O60/L60*J60),0)</f>
        <v>N</v>
      </c>
      <c r="AG60" s="413">
        <f>O60*J60</f>
        <v>0</v>
      </c>
      <c r="AH60" s="420">
        <f t="shared" ref="AH60" si="929">P60*R60*J60</f>
        <v>0</v>
      </c>
      <c r="AI60" s="413">
        <f t="shared" ref="AI60" si="930">IFERROR(AH60*M60,0)</f>
        <v>0</v>
      </c>
      <c r="AJ60" s="420" t="str">
        <f t="shared" si="177"/>
        <v>N</v>
      </c>
      <c r="AK60" s="413">
        <f t="shared" ref="AK60" si="931">S60*J60</f>
        <v>0</v>
      </c>
      <c r="AL60" s="413">
        <f>T60*V60*J60</f>
        <v>0</v>
      </c>
      <c r="AM60" s="429">
        <f t="shared" ref="AM60" si="932">IFERROR(AL60*M60,0)</f>
        <v>0</v>
      </c>
      <c r="AN60" s="413">
        <f t="shared" ref="AN60" si="933">IF(W60&gt;0,IF(AE60&gt;0,($G$5/160)*(W60/60)*AE60*J60,0),IF(AE60&gt;0,($G$5/160)*((AC60+AC61+AC62)/60)*AE60*J60,0))</f>
        <v>0</v>
      </c>
      <c r="AO60" s="428">
        <f>IFERROR(AN60*M60,0)</f>
        <v>0</v>
      </c>
      <c r="AP60" s="385">
        <f t="shared" ref="AP60" si="934">IF($N60="In (zvyšuje náklady)",AF60,0)</f>
        <v>0</v>
      </c>
      <c r="AQ60" s="383">
        <f t="shared" ref="AQ60" si="935">IF($N60="In (zvyšuje náklady)",AG60,0)</f>
        <v>0</v>
      </c>
      <c r="AR60" s="383">
        <f t="shared" ref="AR60" si="936">IF($N60="In (zvyšuje náklady)",AH60,0)</f>
        <v>0</v>
      </c>
      <c r="AS60" s="383">
        <f t="shared" ref="AS60" si="937">IF($N60="In (zvyšuje náklady)",AI60,0)</f>
        <v>0</v>
      </c>
      <c r="AT60" s="383">
        <f t="shared" ref="AT60" si="938">IF($N60="In (zvyšuje náklady)",AJ60,0)</f>
        <v>0</v>
      </c>
      <c r="AU60" s="383">
        <f t="shared" ref="AU60" si="939">IF($N60="In (zvyšuje náklady)",AK60,0)</f>
        <v>0</v>
      </c>
      <c r="AV60" s="383">
        <f t="shared" ref="AV60" si="940">IF($N60="In (zvyšuje náklady)",AL60,0)</f>
        <v>0</v>
      </c>
      <c r="AW60" s="383">
        <f t="shared" ref="AW60" si="941">IF($N60="In (zvyšuje náklady)",AM60,0)</f>
        <v>0</v>
      </c>
      <c r="AX60" s="383">
        <f t="shared" ref="AX60" si="942">IF($N60="In (zvyšuje náklady)",AN60,0)</f>
        <v>0</v>
      </c>
      <c r="AY60" s="383">
        <f t="shared" ref="AY60" si="943">IF($N60="In (zvyšuje náklady)",AO60,0)</f>
        <v>0</v>
      </c>
      <c r="AZ60" s="383" t="str">
        <f t="shared" ref="AZ60" si="944">IF($N60="Out (znižuje náklady)",AF60,"0")</f>
        <v>0</v>
      </c>
      <c r="BA60" s="383" t="str">
        <f t="shared" ref="BA60" si="945">IF($N60="Out (znižuje náklady)",AG60,"0")</f>
        <v>0</v>
      </c>
      <c r="BB60" s="383" t="str">
        <f t="shared" ref="BB60" si="946">IF($N60="Out (znižuje náklady)",AH60,"0")</f>
        <v>0</v>
      </c>
      <c r="BC60" s="383" t="str">
        <f t="shared" ref="BC60" si="947">IF($N60="Out (znižuje náklady)",AI60,"0")</f>
        <v>0</v>
      </c>
      <c r="BD60" s="383" t="str">
        <f t="shared" ref="BD60" si="948">IF($N60="Out (znižuje náklady)",AJ60,"0")</f>
        <v>0</v>
      </c>
      <c r="BE60" s="383" t="str">
        <f t="shared" ref="BE60" si="949">IF($N60="Out (znižuje náklady)",AK60,"0")</f>
        <v>0</v>
      </c>
      <c r="BF60" s="383" t="str">
        <f t="shared" ref="BF60" si="950">IF($N60="Out (znižuje náklady)",AL60,"0")</f>
        <v>0</v>
      </c>
      <c r="BG60" s="383" t="str">
        <f t="shared" ref="BG60" si="951">IF($N60="Out (znižuje náklady)",AM60,"0")</f>
        <v>0</v>
      </c>
      <c r="BH60" s="383" t="str">
        <f t="shared" ref="BH60" si="952">IF($N60="Out (znižuje náklady)",AN60,"0")</f>
        <v>0</v>
      </c>
      <c r="BI60" s="494" t="str">
        <f t="shared" ref="BI60" si="953">IF($N60="Out (znižuje náklady)",AO60,"0")</f>
        <v>0</v>
      </c>
      <c r="BJ60" s="380">
        <f>IF(F60=vstupy!$B$47,0,1)</f>
        <v>1</v>
      </c>
      <c r="BK60" s="385">
        <f t="shared" ref="BK60" si="954">$BJ60*AP60</f>
        <v>0</v>
      </c>
      <c r="BL60" s="383">
        <f t="shared" ref="BL60" si="955">$BJ60*AQ60</f>
        <v>0</v>
      </c>
      <c r="BM60" s="383">
        <f t="shared" ref="BM60" si="956">$BJ60*AR60</f>
        <v>0</v>
      </c>
      <c r="BN60" s="383">
        <f t="shared" ref="BN60" si="957">$BJ60*AS60</f>
        <v>0</v>
      </c>
      <c r="BO60" s="383">
        <f t="shared" ref="BO60" si="958">$BJ60*AT60</f>
        <v>0</v>
      </c>
      <c r="BP60" s="383">
        <f t="shared" ref="BP60" si="959">$BJ60*AU60</f>
        <v>0</v>
      </c>
      <c r="BQ60" s="383">
        <f t="shared" ref="BQ60" si="960">$BJ60*AV60</f>
        <v>0</v>
      </c>
      <c r="BR60" s="383">
        <f t="shared" ref="BR60" si="961">$BJ60*AW60</f>
        <v>0</v>
      </c>
      <c r="BS60" s="383">
        <f t="shared" ref="BS60" si="962">$BJ60*AX60</f>
        <v>0</v>
      </c>
      <c r="BT60" s="384">
        <f t="shared" ref="BT60" si="963">$BJ60*AY60</f>
        <v>0</v>
      </c>
      <c r="BU60" s="385">
        <f t="shared" ref="BU60" si="964">$BJ60*AZ60</f>
        <v>0</v>
      </c>
      <c r="BV60" s="383">
        <f t="shared" ref="BV60" si="965">$BJ60*BA60</f>
        <v>0</v>
      </c>
      <c r="BW60" s="383">
        <f t="shared" ref="BW60" si="966">$BJ60*BB60</f>
        <v>0</v>
      </c>
      <c r="BX60" s="383">
        <f t="shared" ref="BX60" si="967">$BJ60*BC60</f>
        <v>0</v>
      </c>
      <c r="BY60" s="383">
        <f t="shared" ref="BY60" si="968">$BJ60*BD60</f>
        <v>0</v>
      </c>
      <c r="BZ60" s="383">
        <f t="shared" ref="BZ60" si="969">$BJ60*BE60</f>
        <v>0</v>
      </c>
      <c r="CA60" s="383">
        <f t="shared" ref="CA60" si="970">$BJ60*BF60</f>
        <v>0</v>
      </c>
      <c r="CB60" s="383">
        <f t="shared" ref="CB60" si="971">$BJ60*BG60</f>
        <v>0</v>
      </c>
      <c r="CC60" s="383">
        <f t="shared" ref="CC60" si="972">$BJ60*BH60</f>
        <v>0</v>
      </c>
      <c r="CD60" s="384">
        <f t="shared" ref="CD60" si="973">$BJ60*BI60</f>
        <v>0</v>
      </c>
      <c r="CE60" s="426">
        <f>IF(N60="Nemení sa",1,0)</f>
        <v>0</v>
      </c>
      <c r="CF60" s="385">
        <f>AG60*$CE60</f>
        <v>0</v>
      </c>
      <c r="CG60" s="383">
        <f>AI60*$CE60</f>
        <v>0</v>
      </c>
      <c r="CH60" s="383">
        <f>AK60*$CE60</f>
        <v>0</v>
      </c>
      <c r="CI60" s="383">
        <f>AM60*$CE60</f>
        <v>0</v>
      </c>
      <c r="CJ60" s="384">
        <f>AO60*$CE60</f>
        <v>0</v>
      </c>
      <c r="CK60" s="427">
        <f t="shared" ref="CK60" si="974">SUM(CF60:CJ62)</f>
        <v>0</v>
      </c>
      <c r="CL60" s="423">
        <f>IF(F60=vstupy!B$42,"1",0)</f>
        <v>0</v>
      </c>
      <c r="CM60" s="385">
        <f t="shared" ref="CM60:CV60" si="975">IF($CL60="1",AP60,0)</f>
        <v>0</v>
      </c>
      <c r="CN60" s="383">
        <f t="shared" si="975"/>
        <v>0</v>
      </c>
      <c r="CO60" s="383">
        <f t="shared" si="975"/>
        <v>0</v>
      </c>
      <c r="CP60" s="383">
        <f t="shared" si="975"/>
        <v>0</v>
      </c>
      <c r="CQ60" s="383">
        <f t="shared" si="975"/>
        <v>0</v>
      </c>
      <c r="CR60" s="383">
        <f t="shared" si="975"/>
        <v>0</v>
      </c>
      <c r="CS60" s="383">
        <f t="shared" si="975"/>
        <v>0</v>
      </c>
      <c r="CT60" s="383">
        <f t="shared" si="975"/>
        <v>0</v>
      </c>
      <c r="CU60" s="383">
        <f t="shared" si="975"/>
        <v>0</v>
      </c>
      <c r="CV60" s="384">
        <f t="shared" si="975"/>
        <v>0</v>
      </c>
      <c r="CW60" s="380">
        <f>CP60+CT60+CV60</f>
        <v>0</v>
      </c>
      <c r="CX60" s="380">
        <f t="shared" ref="CX60" si="976">CN60+CR60</f>
        <v>0</v>
      </c>
      <c r="CY60" s="385">
        <f t="shared" ref="CY60:DH60" si="977">IF($CL60="1",AZ60,0)</f>
        <v>0</v>
      </c>
      <c r="CZ60" s="383">
        <f t="shared" si="977"/>
        <v>0</v>
      </c>
      <c r="DA60" s="383">
        <f t="shared" si="977"/>
        <v>0</v>
      </c>
      <c r="DB60" s="383">
        <f t="shared" si="977"/>
        <v>0</v>
      </c>
      <c r="DC60" s="383">
        <f t="shared" si="977"/>
        <v>0</v>
      </c>
      <c r="DD60" s="383">
        <f t="shared" si="977"/>
        <v>0</v>
      </c>
      <c r="DE60" s="383">
        <f t="shared" si="977"/>
        <v>0</v>
      </c>
      <c r="DF60" s="383">
        <f t="shared" si="977"/>
        <v>0</v>
      </c>
      <c r="DG60" s="383">
        <f t="shared" si="977"/>
        <v>0</v>
      </c>
      <c r="DH60" s="384">
        <f t="shared" si="977"/>
        <v>0</v>
      </c>
      <c r="DI60" s="377">
        <f>DB60+DF60+DH60</f>
        <v>0</v>
      </c>
      <c r="DJ60" s="377">
        <f t="shared" ref="DJ60" si="978">CZ60+DD60</f>
        <v>0</v>
      </c>
      <c r="DK60" s="422">
        <f>IF(CE60=0,1,0)</f>
        <v>1</v>
      </c>
      <c r="DL60" s="422">
        <f>IFERROR(IF($AF60="N",AH60+AJ60+AL60+AN60,AF60+AH60+AJ60+AL60+AN60),0)*$DK60</f>
        <v>0</v>
      </c>
      <c r="DM60" s="422">
        <f>(AG60+AI60+AK60+AM60+AO60)*$DK60</f>
        <v>0</v>
      </c>
      <c r="DN60" s="422">
        <f>AS60+AW60+AY60-CW60</f>
        <v>0</v>
      </c>
      <c r="DO60" s="422">
        <f>BC60+BG60+BI60-DI60</f>
        <v>0</v>
      </c>
      <c r="DP60" s="422">
        <f>DN60+DO60</f>
        <v>0</v>
      </c>
      <c r="DQ60" s="421" t="str">
        <f>IF(OR(F60=vstupy!B$40,F60=vstupy!B$41,F60=vstupy!B$42,),"0","1")</f>
        <v>0</v>
      </c>
      <c r="DR60" s="385">
        <f>IF($DQ60="1",AQ60,"0")+CF60</f>
        <v>0</v>
      </c>
      <c r="DS60" s="383">
        <f>IF($DQ60="1",AS60,"0")+CG60</f>
        <v>0</v>
      </c>
      <c r="DT60" s="383">
        <f>IF($DQ60="1",AU60,"0")+CH60</f>
        <v>0</v>
      </c>
      <c r="DU60" s="383">
        <f>IF($DQ60="1",AW60,"0")+CI60</f>
        <v>0</v>
      </c>
      <c r="DV60" s="384">
        <f>IF($DQ60="1",AY60,"0")+CJ60</f>
        <v>0</v>
      </c>
      <c r="DW60" s="451">
        <f t="shared" ref="DW60" si="979">SUM(DR60:DV62)</f>
        <v>0</v>
      </c>
      <c r="DX60" s="385" t="str">
        <f t="shared" ref="DX60" si="980">IF($DQ60="1",BA60,"0")</f>
        <v>0</v>
      </c>
      <c r="DY60" s="383" t="str">
        <f t="shared" ref="DY60" si="981">IF($DQ60="1",BC60,"0")</f>
        <v>0</v>
      </c>
      <c r="DZ60" s="383" t="str">
        <f t="shared" ref="DZ60" si="982">IF($DQ60="1",BE60,"0")</f>
        <v>0</v>
      </c>
      <c r="EA60" s="383" t="str">
        <f>IF($DQ60="1",BG60,"0")</f>
        <v>0</v>
      </c>
      <c r="EB60" s="384" t="str">
        <f>IF($DQ60="1",BI60,"0")</f>
        <v>0</v>
      </c>
      <c r="EC60" s="451">
        <f t="shared" ref="EC60" si="983">SUM(DX60:EB62)</f>
        <v>0</v>
      </c>
      <c r="ED60" s="450">
        <f>EC60+DW60</f>
        <v>0</v>
      </c>
    </row>
    <row r="61" spans="1:134" ht="12.6" customHeight="1" x14ac:dyDescent="0.2">
      <c r="B61" s="469"/>
      <c r="C61" s="457"/>
      <c r="D61" s="457"/>
      <c r="E61" s="457"/>
      <c r="F61" s="471"/>
      <c r="G61" s="461"/>
      <c r="H61" s="463"/>
      <c r="I61" s="463"/>
      <c r="J61" s="487"/>
      <c r="K61" s="471"/>
      <c r="L61" s="436"/>
      <c r="M61" s="473"/>
      <c r="N61" s="436"/>
      <c r="O61" s="436"/>
      <c r="P61" s="436"/>
      <c r="Q61" s="408"/>
      <c r="R61" s="409"/>
      <c r="S61" s="436"/>
      <c r="T61" s="445"/>
      <c r="U61" s="408"/>
      <c r="V61" s="409"/>
      <c r="W61" s="436"/>
      <c r="X61" s="194" t="s">
        <v>157</v>
      </c>
      <c r="Y61" s="208" t="s">
        <v>152</v>
      </c>
      <c r="Z61" s="205">
        <f>VLOOKUP($X61,vstupy!$B$18:$F$31,MATCH($Y61,vstupy!$B$17:$F$17,0),0)</f>
        <v>0</v>
      </c>
      <c r="AA61" s="133" t="s">
        <v>158</v>
      </c>
      <c r="AB61" s="205">
        <f>VLOOKUP($AA61,vstupy!$B$34:$C$36,2,FALSE)</f>
        <v>0</v>
      </c>
      <c r="AC61" s="205">
        <f t="shared" si="638"/>
        <v>0</v>
      </c>
      <c r="AD61" s="466"/>
      <c r="AE61" s="418"/>
      <c r="AF61" s="385"/>
      <c r="AG61" s="414"/>
      <c r="AH61" s="414"/>
      <c r="AI61" s="414"/>
      <c r="AJ61" s="414"/>
      <c r="AK61" s="414"/>
      <c r="AL61" s="414"/>
      <c r="AM61" s="430"/>
      <c r="AN61" s="414"/>
      <c r="AO61" s="415"/>
      <c r="AP61" s="385"/>
      <c r="AQ61" s="383"/>
      <c r="AR61" s="383"/>
      <c r="AS61" s="383"/>
      <c r="AT61" s="383"/>
      <c r="AU61" s="383"/>
      <c r="AV61" s="383"/>
      <c r="AW61" s="383"/>
      <c r="AX61" s="383"/>
      <c r="AY61" s="383"/>
      <c r="AZ61" s="383"/>
      <c r="BA61" s="383"/>
      <c r="BB61" s="383"/>
      <c r="BC61" s="383"/>
      <c r="BD61" s="383"/>
      <c r="BE61" s="383"/>
      <c r="BF61" s="383"/>
      <c r="BG61" s="383"/>
      <c r="BH61" s="383"/>
      <c r="BI61" s="494"/>
      <c r="BJ61" s="380"/>
      <c r="BK61" s="385"/>
      <c r="BL61" s="383"/>
      <c r="BM61" s="383"/>
      <c r="BN61" s="383"/>
      <c r="BO61" s="383"/>
      <c r="BP61" s="383"/>
      <c r="BQ61" s="383"/>
      <c r="BR61" s="383"/>
      <c r="BS61" s="383"/>
      <c r="BT61" s="384"/>
      <c r="BU61" s="385"/>
      <c r="BV61" s="383"/>
      <c r="BW61" s="383"/>
      <c r="BX61" s="383"/>
      <c r="BY61" s="383"/>
      <c r="BZ61" s="383"/>
      <c r="CA61" s="383"/>
      <c r="CB61" s="383"/>
      <c r="CC61" s="383"/>
      <c r="CD61" s="384"/>
      <c r="CE61" s="426"/>
      <c r="CF61" s="385"/>
      <c r="CG61" s="383"/>
      <c r="CH61" s="383"/>
      <c r="CI61" s="383"/>
      <c r="CJ61" s="384"/>
      <c r="CK61" s="427"/>
      <c r="CL61" s="424"/>
      <c r="CM61" s="385"/>
      <c r="CN61" s="383"/>
      <c r="CO61" s="383"/>
      <c r="CP61" s="383"/>
      <c r="CQ61" s="383"/>
      <c r="CR61" s="383"/>
      <c r="CS61" s="383"/>
      <c r="CT61" s="383"/>
      <c r="CU61" s="383"/>
      <c r="CV61" s="384"/>
      <c r="CW61" s="380"/>
      <c r="CX61" s="380"/>
      <c r="CY61" s="385"/>
      <c r="CZ61" s="383"/>
      <c r="DA61" s="383"/>
      <c r="DB61" s="383"/>
      <c r="DC61" s="383"/>
      <c r="DD61" s="383"/>
      <c r="DE61" s="383"/>
      <c r="DF61" s="383"/>
      <c r="DG61" s="383"/>
      <c r="DH61" s="384"/>
      <c r="DI61" s="377"/>
      <c r="DJ61" s="377"/>
      <c r="DK61" s="422"/>
      <c r="DL61" s="422"/>
      <c r="DM61" s="422"/>
      <c r="DN61" s="422"/>
      <c r="DO61" s="422"/>
      <c r="DP61" s="422"/>
      <c r="DQ61" s="421"/>
      <c r="DR61" s="385"/>
      <c r="DS61" s="383"/>
      <c r="DT61" s="383"/>
      <c r="DU61" s="383"/>
      <c r="DV61" s="384"/>
      <c r="DW61" s="451"/>
      <c r="DX61" s="385"/>
      <c r="DY61" s="383"/>
      <c r="DZ61" s="383"/>
      <c r="EA61" s="383"/>
      <c r="EB61" s="384"/>
      <c r="EC61" s="451"/>
      <c r="ED61" s="450"/>
    </row>
    <row r="62" spans="1:134" ht="12.6" customHeight="1" x14ac:dyDescent="0.2">
      <c r="B62" s="469"/>
      <c r="C62" s="457"/>
      <c r="D62" s="457"/>
      <c r="E62" s="457"/>
      <c r="F62" s="472"/>
      <c r="G62" s="461"/>
      <c r="H62" s="464"/>
      <c r="I62" s="464"/>
      <c r="J62" s="488"/>
      <c r="K62" s="472"/>
      <c r="L62" s="436"/>
      <c r="M62" s="473"/>
      <c r="N62" s="436"/>
      <c r="O62" s="436"/>
      <c r="P62" s="436"/>
      <c r="Q62" s="408"/>
      <c r="R62" s="409"/>
      <c r="S62" s="436"/>
      <c r="T62" s="445"/>
      <c r="U62" s="408"/>
      <c r="V62" s="409"/>
      <c r="W62" s="436"/>
      <c r="X62" s="194" t="s">
        <v>157</v>
      </c>
      <c r="Y62" s="208" t="s">
        <v>152</v>
      </c>
      <c r="Z62" s="205">
        <f>VLOOKUP($X62,vstupy!$B$18:$F$31,MATCH($Y62,vstupy!$B$17:$F$17,0),0)</f>
        <v>0</v>
      </c>
      <c r="AA62" s="133" t="s">
        <v>158</v>
      </c>
      <c r="AB62" s="205">
        <f>VLOOKUP($AA62,vstupy!$B$34:$C$36,2,FALSE)</f>
        <v>0</v>
      </c>
      <c r="AC62" s="205">
        <f t="shared" si="638"/>
        <v>0</v>
      </c>
      <c r="AD62" s="467"/>
      <c r="AE62" s="419"/>
      <c r="AF62" s="385"/>
      <c r="AG62" s="414"/>
      <c r="AH62" s="414"/>
      <c r="AI62" s="414"/>
      <c r="AJ62" s="414"/>
      <c r="AK62" s="414"/>
      <c r="AL62" s="414"/>
      <c r="AM62" s="413"/>
      <c r="AN62" s="414"/>
      <c r="AO62" s="415"/>
      <c r="AP62" s="385"/>
      <c r="AQ62" s="383"/>
      <c r="AR62" s="383"/>
      <c r="AS62" s="383"/>
      <c r="AT62" s="383"/>
      <c r="AU62" s="383"/>
      <c r="AV62" s="383"/>
      <c r="AW62" s="383"/>
      <c r="AX62" s="383"/>
      <c r="AY62" s="383"/>
      <c r="AZ62" s="383"/>
      <c r="BA62" s="383"/>
      <c r="BB62" s="383"/>
      <c r="BC62" s="383"/>
      <c r="BD62" s="383"/>
      <c r="BE62" s="383"/>
      <c r="BF62" s="383"/>
      <c r="BG62" s="383"/>
      <c r="BH62" s="383"/>
      <c r="BI62" s="494"/>
      <c r="BJ62" s="380"/>
      <c r="BK62" s="385"/>
      <c r="BL62" s="383"/>
      <c r="BM62" s="383"/>
      <c r="BN62" s="383"/>
      <c r="BO62" s="383"/>
      <c r="BP62" s="383"/>
      <c r="BQ62" s="383"/>
      <c r="BR62" s="383"/>
      <c r="BS62" s="383"/>
      <c r="BT62" s="384"/>
      <c r="BU62" s="385"/>
      <c r="BV62" s="383"/>
      <c r="BW62" s="383"/>
      <c r="BX62" s="383"/>
      <c r="BY62" s="383"/>
      <c r="BZ62" s="383"/>
      <c r="CA62" s="383"/>
      <c r="CB62" s="383"/>
      <c r="CC62" s="383"/>
      <c r="CD62" s="384"/>
      <c r="CE62" s="426"/>
      <c r="CF62" s="385"/>
      <c r="CG62" s="383"/>
      <c r="CH62" s="383"/>
      <c r="CI62" s="383"/>
      <c r="CJ62" s="384"/>
      <c r="CK62" s="427"/>
      <c r="CL62" s="425"/>
      <c r="CM62" s="385"/>
      <c r="CN62" s="383"/>
      <c r="CO62" s="383"/>
      <c r="CP62" s="383"/>
      <c r="CQ62" s="383"/>
      <c r="CR62" s="383"/>
      <c r="CS62" s="383"/>
      <c r="CT62" s="383"/>
      <c r="CU62" s="383"/>
      <c r="CV62" s="384"/>
      <c r="CW62" s="380"/>
      <c r="CX62" s="380"/>
      <c r="CY62" s="385"/>
      <c r="CZ62" s="383"/>
      <c r="DA62" s="383"/>
      <c r="DB62" s="383"/>
      <c r="DC62" s="383"/>
      <c r="DD62" s="383"/>
      <c r="DE62" s="383"/>
      <c r="DF62" s="383"/>
      <c r="DG62" s="383"/>
      <c r="DH62" s="384"/>
      <c r="DI62" s="377"/>
      <c r="DJ62" s="377"/>
      <c r="DK62" s="422"/>
      <c r="DL62" s="422"/>
      <c r="DM62" s="422"/>
      <c r="DN62" s="422"/>
      <c r="DO62" s="422"/>
      <c r="DP62" s="422"/>
      <c r="DQ62" s="421"/>
      <c r="DR62" s="385"/>
      <c r="DS62" s="383"/>
      <c r="DT62" s="383"/>
      <c r="DU62" s="383"/>
      <c r="DV62" s="384"/>
      <c r="DW62" s="451"/>
      <c r="DX62" s="385"/>
      <c r="DY62" s="383"/>
      <c r="DZ62" s="383"/>
      <c r="EA62" s="383"/>
      <c r="EB62" s="384"/>
      <c r="EC62" s="451"/>
      <c r="ED62" s="450"/>
    </row>
    <row r="63" spans="1:134" ht="12.6" customHeight="1" x14ac:dyDescent="0.2">
      <c r="A63" s="19"/>
      <c r="B63" s="469">
        <f t="shared" ref="B63" si="984">B60+1</f>
        <v>19</v>
      </c>
      <c r="C63" s="457"/>
      <c r="D63" s="457"/>
      <c r="E63" s="457"/>
      <c r="F63" s="470" t="s">
        <v>212</v>
      </c>
      <c r="G63" s="461"/>
      <c r="H63" s="462" t="str">
        <f t="shared" ref="H63" si="985">IF($F63="3e)  Skoršia transpozícia  - zavedenie transpozície pred termínom ktorý určuje smernica EÚ. "," ","")</f>
        <v/>
      </c>
      <c r="I63" s="462" t="str">
        <f t="shared" ref="I63" si="986">IF($F63="3e)  Skoršia transpozícia  - zavedenie transpozície pred termínom ktorý určuje smernica EÚ. ",$H63,"NA")</f>
        <v>NA</v>
      </c>
      <c r="J63" s="486">
        <f>IF(I63&gt;12,1,I63/12)</f>
        <v>1</v>
      </c>
      <c r="K63" s="470"/>
      <c r="L63" s="436"/>
      <c r="M63" s="473">
        <f>IF(L63="N",0,L63)</f>
        <v>0</v>
      </c>
      <c r="N63" s="436" t="s">
        <v>212</v>
      </c>
      <c r="O63" s="436"/>
      <c r="P63" s="436"/>
      <c r="Q63" s="408" t="s">
        <v>36</v>
      </c>
      <c r="R63" s="409">
        <f>VLOOKUP(Q63,vstupy!$B$3:$C$15,2,FALSE)</f>
        <v>0</v>
      </c>
      <c r="S63" s="436"/>
      <c r="T63" s="445"/>
      <c r="U63" s="408" t="s">
        <v>36</v>
      </c>
      <c r="V63" s="409">
        <f>VLOOKUP(U63,vstupy!$B$3:$C$15,2,FALSE)</f>
        <v>0</v>
      </c>
      <c r="W63" s="436"/>
      <c r="X63" s="194" t="s">
        <v>157</v>
      </c>
      <c r="Y63" s="208" t="s">
        <v>152</v>
      </c>
      <c r="Z63" s="205">
        <f>VLOOKUP($X63,vstupy!$B$18:$F$31,MATCH($Y63,vstupy!$B$17:$F$17,0),0)</f>
        <v>0</v>
      </c>
      <c r="AA63" s="133" t="s">
        <v>158</v>
      </c>
      <c r="AB63" s="205">
        <f>VLOOKUP($AA63,vstupy!$B$34:$C$36,2,FALSE)</f>
        <v>0</v>
      </c>
      <c r="AC63" s="205">
        <f t="shared" si="638"/>
        <v>0</v>
      </c>
      <c r="AD63" s="465" t="s">
        <v>36</v>
      </c>
      <c r="AE63" s="417">
        <f>VLOOKUP(AD63,vstupy!$B$3:$C$15,2,FALSE)</f>
        <v>0</v>
      </c>
      <c r="AF63" s="458" t="str">
        <f>IFERROR(IF(M63=0,"N",O63/L63*J63),0)</f>
        <v>N</v>
      </c>
      <c r="AG63" s="413">
        <f>O63*J63</f>
        <v>0</v>
      </c>
      <c r="AH63" s="420">
        <f t="shared" ref="AH63" si="987">P63*R63*J63</f>
        <v>0</v>
      </c>
      <c r="AI63" s="413">
        <f t="shared" ref="AI63" si="988">IFERROR(AH63*M63,0)</f>
        <v>0</v>
      </c>
      <c r="AJ63" s="420" t="str">
        <f t="shared" si="177"/>
        <v>N</v>
      </c>
      <c r="AK63" s="413">
        <f t="shared" ref="AK63" si="989">S63*J63</f>
        <v>0</v>
      </c>
      <c r="AL63" s="413">
        <f>T63*V63*J63</f>
        <v>0</v>
      </c>
      <c r="AM63" s="429">
        <f t="shared" ref="AM63" si="990">IFERROR(AL63*M63,0)</f>
        <v>0</v>
      </c>
      <c r="AN63" s="413">
        <f t="shared" ref="AN63" si="991">IF(W63&gt;0,IF(AE63&gt;0,($G$5/160)*(W63/60)*AE63*J63,0),IF(AE63&gt;0,($G$5/160)*((AC63+AC64+AC65)/60)*AE63*J63,0))</f>
        <v>0</v>
      </c>
      <c r="AO63" s="428">
        <f>IFERROR(AN63*M63,0)</f>
        <v>0</v>
      </c>
      <c r="AP63" s="385">
        <f t="shared" ref="AP63" si="992">IF($N63="In (zvyšuje náklady)",AF63,0)</f>
        <v>0</v>
      </c>
      <c r="AQ63" s="383">
        <f t="shared" ref="AQ63" si="993">IF($N63="In (zvyšuje náklady)",AG63,0)</f>
        <v>0</v>
      </c>
      <c r="AR63" s="383">
        <f t="shared" ref="AR63" si="994">IF($N63="In (zvyšuje náklady)",AH63,0)</f>
        <v>0</v>
      </c>
      <c r="AS63" s="383">
        <f t="shared" ref="AS63" si="995">IF($N63="In (zvyšuje náklady)",AI63,0)</f>
        <v>0</v>
      </c>
      <c r="AT63" s="383">
        <f t="shared" ref="AT63" si="996">IF($N63="In (zvyšuje náklady)",AJ63,0)</f>
        <v>0</v>
      </c>
      <c r="AU63" s="383">
        <f t="shared" ref="AU63" si="997">IF($N63="In (zvyšuje náklady)",AK63,0)</f>
        <v>0</v>
      </c>
      <c r="AV63" s="383">
        <f t="shared" ref="AV63" si="998">IF($N63="In (zvyšuje náklady)",AL63,0)</f>
        <v>0</v>
      </c>
      <c r="AW63" s="383">
        <f t="shared" ref="AW63" si="999">IF($N63="In (zvyšuje náklady)",AM63,0)</f>
        <v>0</v>
      </c>
      <c r="AX63" s="383">
        <f t="shared" ref="AX63" si="1000">IF($N63="In (zvyšuje náklady)",AN63,0)</f>
        <v>0</v>
      </c>
      <c r="AY63" s="383">
        <f t="shared" ref="AY63" si="1001">IF($N63="In (zvyšuje náklady)",AO63,0)</f>
        <v>0</v>
      </c>
      <c r="AZ63" s="383" t="str">
        <f t="shared" ref="AZ63" si="1002">IF($N63="Out (znižuje náklady)",AF63,"0")</f>
        <v>0</v>
      </c>
      <c r="BA63" s="383" t="str">
        <f t="shared" ref="BA63" si="1003">IF($N63="Out (znižuje náklady)",AG63,"0")</f>
        <v>0</v>
      </c>
      <c r="BB63" s="383" t="str">
        <f t="shared" ref="BB63" si="1004">IF($N63="Out (znižuje náklady)",AH63,"0")</f>
        <v>0</v>
      </c>
      <c r="BC63" s="383" t="str">
        <f t="shared" ref="BC63" si="1005">IF($N63="Out (znižuje náklady)",AI63,"0")</f>
        <v>0</v>
      </c>
      <c r="BD63" s="383" t="str">
        <f t="shared" ref="BD63" si="1006">IF($N63="Out (znižuje náklady)",AJ63,"0")</f>
        <v>0</v>
      </c>
      <c r="BE63" s="383" t="str">
        <f t="shared" ref="BE63" si="1007">IF($N63="Out (znižuje náklady)",AK63,"0")</f>
        <v>0</v>
      </c>
      <c r="BF63" s="383" t="str">
        <f t="shared" ref="BF63" si="1008">IF($N63="Out (znižuje náklady)",AL63,"0")</f>
        <v>0</v>
      </c>
      <c r="BG63" s="383" t="str">
        <f t="shared" ref="BG63" si="1009">IF($N63="Out (znižuje náklady)",AM63,"0")</f>
        <v>0</v>
      </c>
      <c r="BH63" s="383" t="str">
        <f t="shared" ref="BH63" si="1010">IF($N63="Out (znižuje náklady)",AN63,"0")</f>
        <v>0</v>
      </c>
      <c r="BI63" s="494" t="str">
        <f t="shared" ref="BI63" si="1011">IF($N63="Out (znižuje náklady)",AO63,"0")</f>
        <v>0</v>
      </c>
      <c r="BJ63" s="380">
        <f>IF(F63=vstupy!$B$47,0,1)</f>
        <v>1</v>
      </c>
      <c r="BK63" s="385">
        <f t="shared" ref="BK63" si="1012">$BJ63*AP63</f>
        <v>0</v>
      </c>
      <c r="BL63" s="383">
        <f t="shared" ref="BL63" si="1013">$BJ63*AQ63</f>
        <v>0</v>
      </c>
      <c r="BM63" s="383">
        <f t="shared" ref="BM63" si="1014">$BJ63*AR63</f>
        <v>0</v>
      </c>
      <c r="BN63" s="383">
        <f t="shared" ref="BN63" si="1015">$BJ63*AS63</f>
        <v>0</v>
      </c>
      <c r="BO63" s="383">
        <f t="shared" ref="BO63" si="1016">$BJ63*AT63</f>
        <v>0</v>
      </c>
      <c r="BP63" s="383">
        <f t="shared" ref="BP63" si="1017">$BJ63*AU63</f>
        <v>0</v>
      </c>
      <c r="BQ63" s="383">
        <f t="shared" ref="BQ63" si="1018">$BJ63*AV63</f>
        <v>0</v>
      </c>
      <c r="BR63" s="383">
        <f t="shared" ref="BR63" si="1019">$BJ63*AW63</f>
        <v>0</v>
      </c>
      <c r="BS63" s="383">
        <f t="shared" ref="BS63" si="1020">$BJ63*AX63</f>
        <v>0</v>
      </c>
      <c r="BT63" s="384">
        <f t="shared" ref="BT63" si="1021">$BJ63*AY63</f>
        <v>0</v>
      </c>
      <c r="BU63" s="385">
        <f t="shared" ref="BU63" si="1022">$BJ63*AZ63</f>
        <v>0</v>
      </c>
      <c r="BV63" s="383">
        <f t="shared" ref="BV63" si="1023">$BJ63*BA63</f>
        <v>0</v>
      </c>
      <c r="BW63" s="383">
        <f t="shared" ref="BW63" si="1024">$BJ63*BB63</f>
        <v>0</v>
      </c>
      <c r="BX63" s="383">
        <f t="shared" ref="BX63" si="1025">$BJ63*BC63</f>
        <v>0</v>
      </c>
      <c r="BY63" s="383">
        <f t="shared" ref="BY63" si="1026">$BJ63*BD63</f>
        <v>0</v>
      </c>
      <c r="BZ63" s="383">
        <f t="shared" ref="BZ63" si="1027">$BJ63*BE63</f>
        <v>0</v>
      </c>
      <c r="CA63" s="383">
        <f t="shared" ref="CA63" si="1028">$BJ63*BF63</f>
        <v>0</v>
      </c>
      <c r="CB63" s="383">
        <f t="shared" ref="CB63" si="1029">$BJ63*BG63</f>
        <v>0</v>
      </c>
      <c r="CC63" s="383">
        <f t="shared" ref="CC63" si="1030">$BJ63*BH63</f>
        <v>0</v>
      </c>
      <c r="CD63" s="384">
        <f t="shared" ref="CD63" si="1031">$BJ63*BI63</f>
        <v>0</v>
      </c>
      <c r="CE63" s="426">
        <f>IF(N63="Nemení sa",1,0)</f>
        <v>0</v>
      </c>
      <c r="CF63" s="385">
        <f>AG63*$CE63</f>
        <v>0</v>
      </c>
      <c r="CG63" s="383">
        <f>AI63*$CE63</f>
        <v>0</v>
      </c>
      <c r="CH63" s="383">
        <f>AK63*$CE63</f>
        <v>0</v>
      </c>
      <c r="CI63" s="383">
        <f>AM63*$CE63</f>
        <v>0</v>
      </c>
      <c r="CJ63" s="384">
        <f>AO63*$CE63</f>
        <v>0</v>
      </c>
      <c r="CK63" s="427">
        <f t="shared" ref="CK63" si="1032">SUM(CF63:CJ65)</f>
        <v>0</v>
      </c>
      <c r="CL63" s="423">
        <f>IF(F63=vstupy!B$42,"1",0)</f>
        <v>0</v>
      </c>
      <c r="CM63" s="385">
        <f t="shared" ref="CM63:CV63" si="1033">IF($CL63="1",AP63,0)</f>
        <v>0</v>
      </c>
      <c r="CN63" s="383">
        <f t="shared" si="1033"/>
        <v>0</v>
      </c>
      <c r="CO63" s="383">
        <f t="shared" si="1033"/>
        <v>0</v>
      </c>
      <c r="CP63" s="383">
        <f t="shared" si="1033"/>
        <v>0</v>
      </c>
      <c r="CQ63" s="383">
        <f t="shared" si="1033"/>
        <v>0</v>
      </c>
      <c r="CR63" s="383">
        <f t="shared" si="1033"/>
        <v>0</v>
      </c>
      <c r="CS63" s="383">
        <f t="shared" si="1033"/>
        <v>0</v>
      </c>
      <c r="CT63" s="383">
        <f t="shared" si="1033"/>
        <v>0</v>
      </c>
      <c r="CU63" s="383">
        <f t="shared" si="1033"/>
        <v>0</v>
      </c>
      <c r="CV63" s="384">
        <f t="shared" si="1033"/>
        <v>0</v>
      </c>
      <c r="CW63" s="380">
        <f>CP63+CT63+CV63</f>
        <v>0</v>
      </c>
      <c r="CX63" s="380">
        <f t="shared" ref="CX63" si="1034">CN63+CR63</f>
        <v>0</v>
      </c>
      <c r="CY63" s="385">
        <f t="shared" ref="CY63:DH63" si="1035">IF($CL63="1",AZ63,0)</f>
        <v>0</v>
      </c>
      <c r="CZ63" s="383">
        <f t="shared" si="1035"/>
        <v>0</v>
      </c>
      <c r="DA63" s="383">
        <f t="shared" si="1035"/>
        <v>0</v>
      </c>
      <c r="DB63" s="383">
        <f t="shared" si="1035"/>
        <v>0</v>
      </c>
      <c r="DC63" s="383">
        <f t="shared" si="1035"/>
        <v>0</v>
      </c>
      <c r="DD63" s="383">
        <f t="shared" si="1035"/>
        <v>0</v>
      </c>
      <c r="DE63" s="383">
        <f t="shared" si="1035"/>
        <v>0</v>
      </c>
      <c r="DF63" s="383">
        <f t="shared" si="1035"/>
        <v>0</v>
      </c>
      <c r="DG63" s="383">
        <f t="shared" si="1035"/>
        <v>0</v>
      </c>
      <c r="DH63" s="384">
        <f t="shared" si="1035"/>
        <v>0</v>
      </c>
      <c r="DI63" s="377">
        <f>DB63+DF63+DH63</f>
        <v>0</v>
      </c>
      <c r="DJ63" s="377">
        <f t="shared" ref="DJ63" si="1036">CZ63+DD63</f>
        <v>0</v>
      </c>
      <c r="DK63" s="422">
        <f>IF(CE63=0,1,0)</f>
        <v>1</v>
      </c>
      <c r="DL63" s="422">
        <f>IFERROR(IF($AF63="N",AH63+AJ63+AL63+AN63,AF63+AH63+AJ63+AL63+AN63),0)*$DK63</f>
        <v>0</v>
      </c>
      <c r="DM63" s="422">
        <f>(AG63+AI63+AK63+AM63+AO63)*$DK63</f>
        <v>0</v>
      </c>
      <c r="DN63" s="422">
        <f>AS63+AW63+AY63-CW63</f>
        <v>0</v>
      </c>
      <c r="DO63" s="422">
        <f>BC63+BG63+BI63-DI63</f>
        <v>0</v>
      </c>
      <c r="DP63" s="422">
        <f>DN63+DO63</f>
        <v>0</v>
      </c>
      <c r="DQ63" s="421" t="str">
        <f>IF(OR(F63=vstupy!B$40,F63=vstupy!B$41,F63=vstupy!B$42,),"0","1")</f>
        <v>0</v>
      </c>
      <c r="DR63" s="385">
        <f>IF($DQ63="1",AQ63,"0")+CF63</f>
        <v>0</v>
      </c>
      <c r="DS63" s="383">
        <f>IF($DQ63="1",AS63,"0")+CG63</f>
        <v>0</v>
      </c>
      <c r="DT63" s="383">
        <f>IF($DQ63="1",AU63,"0")+CH63</f>
        <v>0</v>
      </c>
      <c r="DU63" s="383">
        <f>IF($DQ63="1",AW63,"0")+CI63</f>
        <v>0</v>
      </c>
      <c r="DV63" s="384">
        <f>IF($DQ63="1",AY63,"0")+CJ63</f>
        <v>0</v>
      </c>
      <c r="DW63" s="451">
        <f t="shared" ref="DW63" si="1037">SUM(DR63:DV65)</f>
        <v>0</v>
      </c>
      <c r="DX63" s="385" t="str">
        <f t="shared" ref="DX63" si="1038">IF($DQ63="1",BA63,"0")</f>
        <v>0</v>
      </c>
      <c r="DY63" s="383" t="str">
        <f t="shared" ref="DY63" si="1039">IF($DQ63="1",BC63,"0")</f>
        <v>0</v>
      </c>
      <c r="DZ63" s="383" t="str">
        <f t="shared" ref="DZ63" si="1040">IF($DQ63="1",BE63,"0")</f>
        <v>0</v>
      </c>
      <c r="EA63" s="383" t="str">
        <f>IF($DQ63="1",BG63,"0")</f>
        <v>0</v>
      </c>
      <c r="EB63" s="384" t="str">
        <f>IF($DQ63="1",BI63,"0")</f>
        <v>0</v>
      </c>
      <c r="EC63" s="451">
        <f t="shared" ref="EC63" si="1041">SUM(DX63:EB65)</f>
        <v>0</v>
      </c>
      <c r="ED63" s="450">
        <f>EC63+DW63</f>
        <v>0</v>
      </c>
    </row>
    <row r="64" spans="1:134" ht="12.6" customHeight="1" x14ac:dyDescent="0.2">
      <c r="A64" s="19"/>
      <c r="B64" s="469"/>
      <c r="C64" s="457"/>
      <c r="D64" s="457"/>
      <c r="E64" s="457"/>
      <c r="F64" s="471"/>
      <c r="G64" s="461"/>
      <c r="H64" s="463"/>
      <c r="I64" s="463"/>
      <c r="J64" s="487"/>
      <c r="K64" s="471"/>
      <c r="L64" s="436"/>
      <c r="M64" s="473"/>
      <c r="N64" s="436"/>
      <c r="O64" s="436"/>
      <c r="P64" s="436"/>
      <c r="Q64" s="408"/>
      <c r="R64" s="409"/>
      <c r="S64" s="436"/>
      <c r="T64" s="445"/>
      <c r="U64" s="408"/>
      <c r="V64" s="409"/>
      <c r="W64" s="436"/>
      <c r="X64" s="194" t="s">
        <v>157</v>
      </c>
      <c r="Y64" s="208" t="s">
        <v>152</v>
      </c>
      <c r="Z64" s="205">
        <f>VLOOKUP($X64,vstupy!$B$18:$F$31,MATCH($Y64,vstupy!$B$17:$F$17,0),0)</f>
        <v>0</v>
      </c>
      <c r="AA64" s="133" t="s">
        <v>158</v>
      </c>
      <c r="AB64" s="205">
        <f>VLOOKUP($AA64,vstupy!$B$34:$C$36,2,FALSE)</f>
        <v>0</v>
      </c>
      <c r="AC64" s="205">
        <f t="shared" si="638"/>
        <v>0</v>
      </c>
      <c r="AD64" s="466"/>
      <c r="AE64" s="418"/>
      <c r="AF64" s="385"/>
      <c r="AG64" s="414"/>
      <c r="AH64" s="414"/>
      <c r="AI64" s="414"/>
      <c r="AJ64" s="414"/>
      <c r="AK64" s="414"/>
      <c r="AL64" s="414"/>
      <c r="AM64" s="430"/>
      <c r="AN64" s="414"/>
      <c r="AO64" s="415"/>
      <c r="AP64" s="385"/>
      <c r="AQ64" s="383"/>
      <c r="AR64" s="383"/>
      <c r="AS64" s="383"/>
      <c r="AT64" s="383"/>
      <c r="AU64" s="383"/>
      <c r="AV64" s="383"/>
      <c r="AW64" s="383"/>
      <c r="AX64" s="383"/>
      <c r="AY64" s="383"/>
      <c r="AZ64" s="383"/>
      <c r="BA64" s="383"/>
      <c r="BB64" s="383"/>
      <c r="BC64" s="383"/>
      <c r="BD64" s="383"/>
      <c r="BE64" s="383"/>
      <c r="BF64" s="383"/>
      <c r="BG64" s="383"/>
      <c r="BH64" s="383"/>
      <c r="BI64" s="494"/>
      <c r="BJ64" s="380"/>
      <c r="BK64" s="385"/>
      <c r="BL64" s="383"/>
      <c r="BM64" s="383"/>
      <c r="BN64" s="383"/>
      <c r="BO64" s="383"/>
      <c r="BP64" s="383"/>
      <c r="BQ64" s="383"/>
      <c r="BR64" s="383"/>
      <c r="BS64" s="383"/>
      <c r="BT64" s="384"/>
      <c r="BU64" s="385"/>
      <c r="BV64" s="383"/>
      <c r="BW64" s="383"/>
      <c r="BX64" s="383"/>
      <c r="BY64" s="383"/>
      <c r="BZ64" s="383"/>
      <c r="CA64" s="383"/>
      <c r="CB64" s="383"/>
      <c r="CC64" s="383"/>
      <c r="CD64" s="384"/>
      <c r="CE64" s="426"/>
      <c r="CF64" s="385"/>
      <c r="CG64" s="383"/>
      <c r="CH64" s="383"/>
      <c r="CI64" s="383"/>
      <c r="CJ64" s="384"/>
      <c r="CK64" s="427"/>
      <c r="CL64" s="424"/>
      <c r="CM64" s="385"/>
      <c r="CN64" s="383"/>
      <c r="CO64" s="383"/>
      <c r="CP64" s="383"/>
      <c r="CQ64" s="383"/>
      <c r="CR64" s="383"/>
      <c r="CS64" s="383"/>
      <c r="CT64" s="383"/>
      <c r="CU64" s="383"/>
      <c r="CV64" s="384"/>
      <c r="CW64" s="380"/>
      <c r="CX64" s="380"/>
      <c r="CY64" s="385"/>
      <c r="CZ64" s="383"/>
      <c r="DA64" s="383"/>
      <c r="DB64" s="383"/>
      <c r="DC64" s="383"/>
      <c r="DD64" s="383"/>
      <c r="DE64" s="383"/>
      <c r="DF64" s="383"/>
      <c r="DG64" s="383"/>
      <c r="DH64" s="384"/>
      <c r="DI64" s="377"/>
      <c r="DJ64" s="377"/>
      <c r="DK64" s="422"/>
      <c r="DL64" s="422"/>
      <c r="DM64" s="422"/>
      <c r="DN64" s="422"/>
      <c r="DO64" s="422"/>
      <c r="DP64" s="422"/>
      <c r="DQ64" s="421"/>
      <c r="DR64" s="385"/>
      <c r="DS64" s="383"/>
      <c r="DT64" s="383"/>
      <c r="DU64" s="383"/>
      <c r="DV64" s="384"/>
      <c r="DW64" s="451"/>
      <c r="DX64" s="385"/>
      <c r="DY64" s="383"/>
      <c r="DZ64" s="383"/>
      <c r="EA64" s="383"/>
      <c r="EB64" s="384"/>
      <c r="EC64" s="451"/>
      <c r="ED64" s="450"/>
    </row>
    <row r="65" spans="1:134" ht="12.6" customHeight="1" x14ac:dyDescent="0.2">
      <c r="A65" s="19"/>
      <c r="B65" s="469"/>
      <c r="C65" s="457"/>
      <c r="D65" s="457"/>
      <c r="E65" s="457"/>
      <c r="F65" s="472"/>
      <c r="G65" s="461"/>
      <c r="H65" s="464"/>
      <c r="I65" s="464"/>
      <c r="J65" s="488"/>
      <c r="K65" s="472"/>
      <c r="L65" s="436"/>
      <c r="M65" s="473"/>
      <c r="N65" s="436"/>
      <c r="O65" s="436"/>
      <c r="P65" s="436"/>
      <c r="Q65" s="408"/>
      <c r="R65" s="409"/>
      <c r="S65" s="436"/>
      <c r="T65" s="445"/>
      <c r="U65" s="408"/>
      <c r="V65" s="409"/>
      <c r="W65" s="436"/>
      <c r="X65" s="194" t="s">
        <v>157</v>
      </c>
      <c r="Y65" s="208" t="s">
        <v>152</v>
      </c>
      <c r="Z65" s="205">
        <f>VLOOKUP($X65,vstupy!$B$18:$F$31,MATCH($Y65,vstupy!$B$17:$F$17,0),0)</f>
        <v>0</v>
      </c>
      <c r="AA65" s="133" t="s">
        <v>158</v>
      </c>
      <c r="AB65" s="205">
        <f>VLOOKUP($AA65,vstupy!$B$34:$C$36,2,FALSE)</f>
        <v>0</v>
      </c>
      <c r="AC65" s="205">
        <f t="shared" si="638"/>
        <v>0</v>
      </c>
      <c r="AD65" s="467"/>
      <c r="AE65" s="419"/>
      <c r="AF65" s="385"/>
      <c r="AG65" s="414"/>
      <c r="AH65" s="414"/>
      <c r="AI65" s="414"/>
      <c r="AJ65" s="414"/>
      <c r="AK65" s="414"/>
      <c r="AL65" s="414"/>
      <c r="AM65" s="413"/>
      <c r="AN65" s="414"/>
      <c r="AO65" s="415"/>
      <c r="AP65" s="385"/>
      <c r="AQ65" s="383"/>
      <c r="AR65" s="383"/>
      <c r="AS65" s="383"/>
      <c r="AT65" s="383"/>
      <c r="AU65" s="383"/>
      <c r="AV65" s="383"/>
      <c r="AW65" s="383"/>
      <c r="AX65" s="383"/>
      <c r="AY65" s="383"/>
      <c r="AZ65" s="383"/>
      <c r="BA65" s="383"/>
      <c r="BB65" s="383"/>
      <c r="BC65" s="383"/>
      <c r="BD65" s="383"/>
      <c r="BE65" s="383"/>
      <c r="BF65" s="383"/>
      <c r="BG65" s="383"/>
      <c r="BH65" s="383"/>
      <c r="BI65" s="494"/>
      <c r="BJ65" s="380"/>
      <c r="BK65" s="385"/>
      <c r="BL65" s="383"/>
      <c r="BM65" s="383"/>
      <c r="BN65" s="383"/>
      <c r="BO65" s="383"/>
      <c r="BP65" s="383"/>
      <c r="BQ65" s="383"/>
      <c r="BR65" s="383"/>
      <c r="BS65" s="383"/>
      <c r="BT65" s="384"/>
      <c r="BU65" s="385"/>
      <c r="BV65" s="383"/>
      <c r="BW65" s="383"/>
      <c r="BX65" s="383"/>
      <c r="BY65" s="383"/>
      <c r="BZ65" s="383"/>
      <c r="CA65" s="383"/>
      <c r="CB65" s="383"/>
      <c r="CC65" s="383"/>
      <c r="CD65" s="384"/>
      <c r="CE65" s="426"/>
      <c r="CF65" s="385"/>
      <c r="CG65" s="383"/>
      <c r="CH65" s="383"/>
      <c r="CI65" s="383"/>
      <c r="CJ65" s="384"/>
      <c r="CK65" s="427"/>
      <c r="CL65" s="425"/>
      <c r="CM65" s="385"/>
      <c r="CN65" s="383"/>
      <c r="CO65" s="383"/>
      <c r="CP65" s="383"/>
      <c r="CQ65" s="383"/>
      <c r="CR65" s="383"/>
      <c r="CS65" s="383"/>
      <c r="CT65" s="383"/>
      <c r="CU65" s="383"/>
      <c r="CV65" s="384"/>
      <c r="CW65" s="380"/>
      <c r="CX65" s="380"/>
      <c r="CY65" s="385"/>
      <c r="CZ65" s="383"/>
      <c r="DA65" s="383"/>
      <c r="DB65" s="383"/>
      <c r="DC65" s="383"/>
      <c r="DD65" s="383"/>
      <c r="DE65" s="383"/>
      <c r="DF65" s="383"/>
      <c r="DG65" s="383"/>
      <c r="DH65" s="384"/>
      <c r="DI65" s="377"/>
      <c r="DJ65" s="377"/>
      <c r="DK65" s="422"/>
      <c r="DL65" s="422"/>
      <c r="DM65" s="422"/>
      <c r="DN65" s="422"/>
      <c r="DO65" s="422"/>
      <c r="DP65" s="422"/>
      <c r="DQ65" s="421"/>
      <c r="DR65" s="385"/>
      <c r="DS65" s="383"/>
      <c r="DT65" s="383"/>
      <c r="DU65" s="383"/>
      <c r="DV65" s="384"/>
      <c r="DW65" s="451"/>
      <c r="DX65" s="385"/>
      <c r="DY65" s="383"/>
      <c r="DZ65" s="383"/>
      <c r="EA65" s="383"/>
      <c r="EB65" s="384"/>
      <c r="EC65" s="451"/>
      <c r="ED65" s="450"/>
    </row>
    <row r="66" spans="1:134" ht="12.6" customHeight="1" x14ac:dyDescent="0.2">
      <c r="B66" s="469">
        <f t="shared" ref="B66" si="1042">B63+1</f>
        <v>20</v>
      </c>
      <c r="C66" s="457"/>
      <c r="D66" s="457"/>
      <c r="E66" s="457"/>
      <c r="F66" s="470" t="s">
        <v>212</v>
      </c>
      <c r="G66" s="461"/>
      <c r="H66" s="462" t="str">
        <f t="shared" ref="H66" si="1043">IF($F66="3e)  Skoršia transpozícia  - zavedenie transpozície pred termínom ktorý určuje smernica EÚ. "," ","")</f>
        <v/>
      </c>
      <c r="I66" s="462" t="str">
        <f t="shared" ref="I66" si="1044">IF($F66="3e)  Skoršia transpozícia  - zavedenie transpozície pred termínom ktorý určuje smernica EÚ. ",$H66,"NA")</f>
        <v>NA</v>
      </c>
      <c r="J66" s="486">
        <f>IF(I66&gt;12,1,I66/12)</f>
        <v>1</v>
      </c>
      <c r="K66" s="470"/>
      <c r="L66" s="436"/>
      <c r="M66" s="473">
        <f>IF(L66="N",0,L66)</f>
        <v>0</v>
      </c>
      <c r="N66" s="436" t="s">
        <v>212</v>
      </c>
      <c r="O66" s="436"/>
      <c r="P66" s="436"/>
      <c r="Q66" s="408" t="s">
        <v>36</v>
      </c>
      <c r="R66" s="409">
        <f>VLOOKUP(Q66,vstupy!$B$3:$C$15,2,FALSE)</f>
        <v>0</v>
      </c>
      <c r="S66" s="436"/>
      <c r="T66" s="445"/>
      <c r="U66" s="408" t="s">
        <v>36</v>
      </c>
      <c r="V66" s="409">
        <f>VLOOKUP(U66,vstupy!$B$3:$C$15,2,FALSE)</f>
        <v>0</v>
      </c>
      <c r="W66" s="436"/>
      <c r="X66" s="194" t="s">
        <v>157</v>
      </c>
      <c r="Y66" s="208" t="s">
        <v>152</v>
      </c>
      <c r="Z66" s="205">
        <f>VLOOKUP($X66,vstupy!$B$18:$F$31,MATCH($Y66,vstupy!$B$17:$F$17,0),0)</f>
        <v>0</v>
      </c>
      <c r="AA66" s="133" t="s">
        <v>158</v>
      </c>
      <c r="AB66" s="205">
        <f>VLOOKUP($AA66,vstupy!$B$34:$C$36,2,FALSE)</f>
        <v>0</v>
      </c>
      <c r="AC66" s="205">
        <f t="shared" si="638"/>
        <v>0</v>
      </c>
      <c r="AD66" s="465" t="s">
        <v>36</v>
      </c>
      <c r="AE66" s="417">
        <f>VLOOKUP(AD66,vstupy!$B$3:$C$15,2,FALSE)</f>
        <v>0</v>
      </c>
      <c r="AF66" s="458" t="str">
        <f>IFERROR(IF(M66=0,"N",O66/L66*J66),0)</f>
        <v>N</v>
      </c>
      <c r="AG66" s="413">
        <f>O66*J66</f>
        <v>0</v>
      </c>
      <c r="AH66" s="420">
        <f t="shared" ref="AH66" si="1045">P66*R66*J66</f>
        <v>0</v>
      </c>
      <c r="AI66" s="413">
        <f t="shared" ref="AI66" si="1046">IFERROR(AH66*M66,0)</f>
        <v>0</v>
      </c>
      <c r="AJ66" s="420" t="str">
        <f t="shared" si="177"/>
        <v>N</v>
      </c>
      <c r="AK66" s="413">
        <f t="shared" ref="AK66" si="1047">S66*J66</f>
        <v>0</v>
      </c>
      <c r="AL66" s="413">
        <f>T66*V66*J66</f>
        <v>0</v>
      </c>
      <c r="AM66" s="429">
        <f t="shared" ref="AM66" si="1048">IFERROR(AL66*M66,0)</f>
        <v>0</v>
      </c>
      <c r="AN66" s="413">
        <f t="shared" ref="AN66" si="1049">IF(W66&gt;0,IF(AE66&gt;0,($G$5/160)*(W66/60)*AE66*J66,0),IF(AE66&gt;0,($G$5/160)*((AC66+AC67+AC68)/60)*AE66*J66,0))</f>
        <v>0</v>
      </c>
      <c r="AO66" s="428">
        <f>IFERROR(AN66*M66,0)</f>
        <v>0</v>
      </c>
      <c r="AP66" s="385">
        <f t="shared" ref="AP66" si="1050">IF($N66="In (zvyšuje náklady)",AF66,0)</f>
        <v>0</v>
      </c>
      <c r="AQ66" s="383">
        <f t="shared" ref="AQ66" si="1051">IF($N66="In (zvyšuje náklady)",AG66,0)</f>
        <v>0</v>
      </c>
      <c r="AR66" s="383">
        <f t="shared" ref="AR66" si="1052">IF($N66="In (zvyšuje náklady)",AH66,0)</f>
        <v>0</v>
      </c>
      <c r="AS66" s="383">
        <f t="shared" ref="AS66" si="1053">IF($N66="In (zvyšuje náklady)",AI66,0)</f>
        <v>0</v>
      </c>
      <c r="AT66" s="383">
        <f t="shared" ref="AT66" si="1054">IF($N66="In (zvyšuje náklady)",AJ66,0)</f>
        <v>0</v>
      </c>
      <c r="AU66" s="383">
        <f t="shared" ref="AU66" si="1055">IF($N66="In (zvyšuje náklady)",AK66,0)</f>
        <v>0</v>
      </c>
      <c r="AV66" s="383">
        <f t="shared" ref="AV66" si="1056">IF($N66="In (zvyšuje náklady)",AL66,0)</f>
        <v>0</v>
      </c>
      <c r="AW66" s="383">
        <f t="shared" ref="AW66" si="1057">IF($N66="In (zvyšuje náklady)",AM66,0)</f>
        <v>0</v>
      </c>
      <c r="AX66" s="383">
        <f t="shared" ref="AX66" si="1058">IF($N66="In (zvyšuje náklady)",AN66,0)</f>
        <v>0</v>
      </c>
      <c r="AY66" s="383">
        <f t="shared" ref="AY66" si="1059">IF($N66="In (zvyšuje náklady)",AO66,0)</f>
        <v>0</v>
      </c>
      <c r="AZ66" s="383" t="str">
        <f t="shared" ref="AZ66" si="1060">IF($N66="Out (znižuje náklady)",AF66,"0")</f>
        <v>0</v>
      </c>
      <c r="BA66" s="383" t="str">
        <f t="shared" ref="BA66" si="1061">IF($N66="Out (znižuje náklady)",AG66,"0")</f>
        <v>0</v>
      </c>
      <c r="BB66" s="383" t="str">
        <f t="shared" ref="BB66" si="1062">IF($N66="Out (znižuje náklady)",AH66,"0")</f>
        <v>0</v>
      </c>
      <c r="BC66" s="383" t="str">
        <f t="shared" ref="BC66" si="1063">IF($N66="Out (znižuje náklady)",AI66,"0")</f>
        <v>0</v>
      </c>
      <c r="BD66" s="383" t="str">
        <f t="shared" ref="BD66" si="1064">IF($N66="Out (znižuje náklady)",AJ66,"0")</f>
        <v>0</v>
      </c>
      <c r="BE66" s="383" t="str">
        <f t="shared" ref="BE66" si="1065">IF($N66="Out (znižuje náklady)",AK66,"0")</f>
        <v>0</v>
      </c>
      <c r="BF66" s="383" t="str">
        <f t="shared" ref="BF66" si="1066">IF($N66="Out (znižuje náklady)",AL66,"0")</f>
        <v>0</v>
      </c>
      <c r="BG66" s="383" t="str">
        <f t="shared" ref="BG66" si="1067">IF($N66="Out (znižuje náklady)",AM66,"0")</f>
        <v>0</v>
      </c>
      <c r="BH66" s="383" t="str">
        <f t="shared" ref="BH66" si="1068">IF($N66="Out (znižuje náklady)",AN66,"0")</f>
        <v>0</v>
      </c>
      <c r="BI66" s="494" t="str">
        <f t="shared" ref="BI66" si="1069">IF($N66="Out (znižuje náklady)",AO66,"0")</f>
        <v>0</v>
      </c>
      <c r="BJ66" s="380">
        <f>IF(F66=vstupy!$B$47,0,1)</f>
        <v>1</v>
      </c>
      <c r="BK66" s="385">
        <f t="shared" ref="BK66" si="1070">$BJ66*AP66</f>
        <v>0</v>
      </c>
      <c r="BL66" s="383">
        <f t="shared" ref="BL66" si="1071">$BJ66*AQ66</f>
        <v>0</v>
      </c>
      <c r="BM66" s="383">
        <f t="shared" ref="BM66" si="1072">$BJ66*AR66</f>
        <v>0</v>
      </c>
      <c r="BN66" s="383">
        <f t="shared" ref="BN66" si="1073">$BJ66*AS66</f>
        <v>0</v>
      </c>
      <c r="BO66" s="383">
        <f t="shared" ref="BO66" si="1074">$BJ66*AT66</f>
        <v>0</v>
      </c>
      <c r="BP66" s="383">
        <f t="shared" ref="BP66" si="1075">$BJ66*AU66</f>
        <v>0</v>
      </c>
      <c r="BQ66" s="383">
        <f t="shared" ref="BQ66" si="1076">$BJ66*AV66</f>
        <v>0</v>
      </c>
      <c r="BR66" s="383">
        <f t="shared" ref="BR66" si="1077">$BJ66*AW66</f>
        <v>0</v>
      </c>
      <c r="BS66" s="383">
        <f t="shared" ref="BS66" si="1078">$BJ66*AX66</f>
        <v>0</v>
      </c>
      <c r="BT66" s="384">
        <f t="shared" ref="BT66" si="1079">$BJ66*AY66</f>
        <v>0</v>
      </c>
      <c r="BU66" s="385">
        <f t="shared" ref="BU66" si="1080">$BJ66*AZ66</f>
        <v>0</v>
      </c>
      <c r="BV66" s="383">
        <f t="shared" ref="BV66" si="1081">$BJ66*BA66</f>
        <v>0</v>
      </c>
      <c r="BW66" s="383">
        <f t="shared" ref="BW66" si="1082">$BJ66*BB66</f>
        <v>0</v>
      </c>
      <c r="BX66" s="383">
        <f t="shared" ref="BX66" si="1083">$BJ66*BC66</f>
        <v>0</v>
      </c>
      <c r="BY66" s="383">
        <f t="shared" ref="BY66" si="1084">$BJ66*BD66</f>
        <v>0</v>
      </c>
      <c r="BZ66" s="383">
        <f t="shared" ref="BZ66" si="1085">$BJ66*BE66</f>
        <v>0</v>
      </c>
      <c r="CA66" s="383">
        <f t="shared" ref="CA66" si="1086">$BJ66*BF66</f>
        <v>0</v>
      </c>
      <c r="CB66" s="383">
        <f t="shared" ref="CB66" si="1087">$BJ66*BG66</f>
        <v>0</v>
      </c>
      <c r="CC66" s="383">
        <f t="shared" ref="CC66" si="1088">$BJ66*BH66</f>
        <v>0</v>
      </c>
      <c r="CD66" s="384">
        <f t="shared" ref="CD66" si="1089">$BJ66*BI66</f>
        <v>0</v>
      </c>
      <c r="CE66" s="426">
        <f>IF(N66="Nemení sa",1,0)</f>
        <v>0</v>
      </c>
      <c r="CF66" s="385">
        <f>AG66*$CE66</f>
        <v>0</v>
      </c>
      <c r="CG66" s="383">
        <f>AI66*$CE66</f>
        <v>0</v>
      </c>
      <c r="CH66" s="383">
        <f>AK66*$CE66</f>
        <v>0</v>
      </c>
      <c r="CI66" s="383">
        <f>AM66*$CE66</f>
        <v>0</v>
      </c>
      <c r="CJ66" s="384">
        <f>AO66*$CE66</f>
        <v>0</v>
      </c>
      <c r="CK66" s="427">
        <f t="shared" ref="CK66" si="1090">SUM(CF66:CJ68)</f>
        <v>0</v>
      </c>
      <c r="CL66" s="423">
        <f>IF(F66=vstupy!B$42,"1",0)</f>
        <v>0</v>
      </c>
      <c r="CM66" s="385">
        <f t="shared" ref="CM66:CV66" si="1091">IF($CL66="1",AP66,0)</f>
        <v>0</v>
      </c>
      <c r="CN66" s="383">
        <f t="shared" si="1091"/>
        <v>0</v>
      </c>
      <c r="CO66" s="383">
        <f t="shared" si="1091"/>
        <v>0</v>
      </c>
      <c r="CP66" s="383">
        <f t="shared" si="1091"/>
        <v>0</v>
      </c>
      <c r="CQ66" s="383">
        <f t="shared" si="1091"/>
        <v>0</v>
      </c>
      <c r="CR66" s="383">
        <f t="shared" si="1091"/>
        <v>0</v>
      </c>
      <c r="CS66" s="383">
        <f t="shared" si="1091"/>
        <v>0</v>
      </c>
      <c r="CT66" s="383">
        <f t="shared" si="1091"/>
        <v>0</v>
      </c>
      <c r="CU66" s="383">
        <f t="shared" si="1091"/>
        <v>0</v>
      </c>
      <c r="CV66" s="384">
        <f t="shared" si="1091"/>
        <v>0</v>
      </c>
      <c r="CW66" s="380">
        <f>CP66+CT66+CV66</f>
        <v>0</v>
      </c>
      <c r="CX66" s="380">
        <f t="shared" ref="CX66" si="1092">CN66+CR66</f>
        <v>0</v>
      </c>
      <c r="CY66" s="385">
        <f t="shared" ref="CY66:DH66" si="1093">IF($CL66="1",AZ66,0)</f>
        <v>0</v>
      </c>
      <c r="CZ66" s="383">
        <f t="shared" si="1093"/>
        <v>0</v>
      </c>
      <c r="DA66" s="383">
        <f t="shared" si="1093"/>
        <v>0</v>
      </c>
      <c r="DB66" s="383">
        <f t="shared" si="1093"/>
        <v>0</v>
      </c>
      <c r="DC66" s="383">
        <f t="shared" si="1093"/>
        <v>0</v>
      </c>
      <c r="DD66" s="383">
        <f t="shared" si="1093"/>
        <v>0</v>
      </c>
      <c r="DE66" s="383">
        <f t="shared" si="1093"/>
        <v>0</v>
      </c>
      <c r="DF66" s="383">
        <f t="shared" si="1093"/>
        <v>0</v>
      </c>
      <c r="DG66" s="383">
        <f t="shared" si="1093"/>
        <v>0</v>
      </c>
      <c r="DH66" s="384">
        <f t="shared" si="1093"/>
        <v>0</v>
      </c>
      <c r="DI66" s="377">
        <f>DB66+DF66+DH66</f>
        <v>0</v>
      </c>
      <c r="DJ66" s="377">
        <f t="shared" ref="DJ66" si="1094">CZ66+DD66</f>
        <v>0</v>
      </c>
      <c r="DK66" s="422">
        <f>IF(CE66=0,1,0)</f>
        <v>1</v>
      </c>
      <c r="DL66" s="422">
        <f>IFERROR(IF($AF66="N",AH66+AJ66+AL66+AN66,AF66+AH66+AJ66+AL66+AN66),0)*$DK66</f>
        <v>0</v>
      </c>
      <c r="DM66" s="422">
        <f>(AG66+AI66+AK66+AM66+AO66)*$DK66</f>
        <v>0</v>
      </c>
      <c r="DN66" s="422">
        <f>AS66+AW66+AY66-CW66</f>
        <v>0</v>
      </c>
      <c r="DO66" s="422">
        <f>BC66+BG66+BI66-DI66</f>
        <v>0</v>
      </c>
      <c r="DP66" s="422">
        <f>DN66+DO66</f>
        <v>0</v>
      </c>
      <c r="DQ66" s="421" t="str">
        <f>IF(OR(F66=vstupy!B$40,F66=vstupy!B$41,F66=vstupy!B$42,),"0","1")</f>
        <v>0</v>
      </c>
      <c r="DR66" s="385">
        <f>IF($DQ66="1",AQ66,"0")+CF66</f>
        <v>0</v>
      </c>
      <c r="DS66" s="383">
        <f>IF($DQ66="1",AS66,"0")+CG66</f>
        <v>0</v>
      </c>
      <c r="DT66" s="383">
        <f>IF($DQ66="1",AU66,"0")+CH66</f>
        <v>0</v>
      </c>
      <c r="DU66" s="383">
        <f>IF($DQ66="1",AW66,"0")+CI66</f>
        <v>0</v>
      </c>
      <c r="DV66" s="384">
        <f>IF($DQ66="1",AY66,"0")+CJ66</f>
        <v>0</v>
      </c>
      <c r="DW66" s="451">
        <f t="shared" ref="DW66" si="1095">SUM(DR66:DV68)</f>
        <v>0</v>
      </c>
      <c r="DX66" s="385" t="str">
        <f t="shared" ref="DX66" si="1096">IF($DQ66="1",BA66,"0")</f>
        <v>0</v>
      </c>
      <c r="DY66" s="383" t="str">
        <f t="shared" ref="DY66" si="1097">IF($DQ66="1",BC66,"0")</f>
        <v>0</v>
      </c>
      <c r="DZ66" s="383" t="str">
        <f t="shared" ref="DZ66" si="1098">IF($DQ66="1",BE66,"0")</f>
        <v>0</v>
      </c>
      <c r="EA66" s="383" t="str">
        <f>IF($DQ66="1",BG66,"0")</f>
        <v>0</v>
      </c>
      <c r="EB66" s="384" t="str">
        <f>IF($DQ66="1",BI66,"0")</f>
        <v>0</v>
      </c>
      <c r="EC66" s="451">
        <f t="shared" ref="EC66" si="1099">SUM(DX66:EB68)</f>
        <v>0</v>
      </c>
      <c r="ED66" s="450">
        <f>EC66+DW66</f>
        <v>0</v>
      </c>
    </row>
    <row r="67" spans="1:134" ht="12.6" customHeight="1" x14ac:dyDescent="0.2">
      <c r="B67" s="469"/>
      <c r="C67" s="457"/>
      <c r="D67" s="457"/>
      <c r="E67" s="457"/>
      <c r="F67" s="471"/>
      <c r="G67" s="461"/>
      <c r="H67" s="463"/>
      <c r="I67" s="463"/>
      <c r="J67" s="487"/>
      <c r="K67" s="471"/>
      <c r="L67" s="436"/>
      <c r="M67" s="473"/>
      <c r="N67" s="436"/>
      <c r="O67" s="436"/>
      <c r="P67" s="436"/>
      <c r="Q67" s="408"/>
      <c r="R67" s="409"/>
      <c r="S67" s="436"/>
      <c r="T67" s="445"/>
      <c r="U67" s="408"/>
      <c r="V67" s="409"/>
      <c r="W67" s="436"/>
      <c r="X67" s="194" t="s">
        <v>157</v>
      </c>
      <c r="Y67" s="208" t="s">
        <v>152</v>
      </c>
      <c r="Z67" s="205">
        <f>VLOOKUP($X67,vstupy!$B$18:$F$31,MATCH($Y67,vstupy!$B$17:$F$17,0),0)</f>
        <v>0</v>
      </c>
      <c r="AA67" s="133" t="s">
        <v>158</v>
      </c>
      <c r="AB67" s="205">
        <f>VLOOKUP($AA67,vstupy!$B$34:$C$36,2,FALSE)</f>
        <v>0</v>
      </c>
      <c r="AC67" s="205">
        <f t="shared" si="638"/>
        <v>0</v>
      </c>
      <c r="AD67" s="466"/>
      <c r="AE67" s="418"/>
      <c r="AF67" s="385"/>
      <c r="AG67" s="414"/>
      <c r="AH67" s="414"/>
      <c r="AI67" s="414"/>
      <c r="AJ67" s="414"/>
      <c r="AK67" s="414"/>
      <c r="AL67" s="414"/>
      <c r="AM67" s="430"/>
      <c r="AN67" s="414"/>
      <c r="AO67" s="415"/>
      <c r="AP67" s="385"/>
      <c r="AQ67" s="383"/>
      <c r="AR67" s="383"/>
      <c r="AS67" s="383"/>
      <c r="AT67" s="383"/>
      <c r="AU67" s="383"/>
      <c r="AV67" s="383"/>
      <c r="AW67" s="383"/>
      <c r="AX67" s="383"/>
      <c r="AY67" s="383"/>
      <c r="AZ67" s="383"/>
      <c r="BA67" s="383"/>
      <c r="BB67" s="383"/>
      <c r="BC67" s="383"/>
      <c r="BD67" s="383"/>
      <c r="BE67" s="383"/>
      <c r="BF67" s="383"/>
      <c r="BG67" s="383"/>
      <c r="BH67" s="383"/>
      <c r="BI67" s="494"/>
      <c r="BJ67" s="380"/>
      <c r="BK67" s="385"/>
      <c r="BL67" s="383"/>
      <c r="BM67" s="383"/>
      <c r="BN67" s="383"/>
      <c r="BO67" s="383"/>
      <c r="BP67" s="383"/>
      <c r="BQ67" s="383"/>
      <c r="BR67" s="383"/>
      <c r="BS67" s="383"/>
      <c r="BT67" s="384"/>
      <c r="BU67" s="385"/>
      <c r="BV67" s="383"/>
      <c r="BW67" s="383"/>
      <c r="BX67" s="383"/>
      <c r="BY67" s="383"/>
      <c r="BZ67" s="383"/>
      <c r="CA67" s="383"/>
      <c r="CB67" s="383"/>
      <c r="CC67" s="383"/>
      <c r="CD67" s="384"/>
      <c r="CE67" s="426"/>
      <c r="CF67" s="385"/>
      <c r="CG67" s="383"/>
      <c r="CH67" s="383"/>
      <c r="CI67" s="383"/>
      <c r="CJ67" s="384"/>
      <c r="CK67" s="427"/>
      <c r="CL67" s="424"/>
      <c r="CM67" s="385"/>
      <c r="CN67" s="383"/>
      <c r="CO67" s="383"/>
      <c r="CP67" s="383"/>
      <c r="CQ67" s="383"/>
      <c r="CR67" s="383"/>
      <c r="CS67" s="383"/>
      <c r="CT67" s="383"/>
      <c r="CU67" s="383"/>
      <c r="CV67" s="384"/>
      <c r="CW67" s="380"/>
      <c r="CX67" s="380"/>
      <c r="CY67" s="385"/>
      <c r="CZ67" s="383"/>
      <c r="DA67" s="383"/>
      <c r="DB67" s="383"/>
      <c r="DC67" s="383"/>
      <c r="DD67" s="383"/>
      <c r="DE67" s="383"/>
      <c r="DF67" s="383"/>
      <c r="DG67" s="383"/>
      <c r="DH67" s="384"/>
      <c r="DI67" s="377"/>
      <c r="DJ67" s="377"/>
      <c r="DK67" s="422"/>
      <c r="DL67" s="422"/>
      <c r="DM67" s="422"/>
      <c r="DN67" s="422"/>
      <c r="DO67" s="422"/>
      <c r="DP67" s="422"/>
      <c r="DQ67" s="421"/>
      <c r="DR67" s="385"/>
      <c r="DS67" s="383"/>
      <c r="DT67" s="383"/>
      <c r="DU67" s="383"/>
      <c r="DV67" s="384"/>
      <c r="DW67" s="451"/>
      <c r="DX67" s="385"/>
      <c r="DY67" s="383"/>
      <c r="DZ67" s="383"/>
      <c r="EA67" s="383"/>
      <c r="EB67" s="384"/>
      <c r="EC67" s="451"/>
      <c r="ED67" s="450"/>
    </row>
    <row r="68" spans="1:134" ht="12.6" customHeight="1" x14ac:dyDescent="0.2">
      <c r="B68" s="469"/>
      <c r="C68" s="457"/>
      <c r="D68" s="457"/>
      <c r="E68" s="457"/>
      <c r="F68" s="472"/>
      <c r="G68" s="461"/>
      <c r="H68" s="464"/>
      <c r="I68" s="464"/>
      <c r="J68" s="488"/>
      <c r="K68" s="472"/>
      <c r="L68" s="436"/>
      <c r="M68" s="473"/>
      <c r="N68" s="436"/>
      <c r="O68" s="436"/>
      <c r="P68" s="436"/>
      <c r="Q68" s="408"/>
      <c r="R68" s="409"/>
      <c r="S68" s="436"/>
      <c r="T68" s="445"/>
      <c r="U68" s="408"/>
      <c r="V68" s="409"/>
      <c r="W68" s="436"/>
      <c r="X68" s="194" t="s">
        <v>157</v>
      </c>
      <c r="Y68" s="208" t="s">
        <v>152</v>
      </c>
      <c r="Z68" s="205">
        <f>VLOOKUP($X68,vstupy!$B$18:$F$31,MATCH($Y68,vstupy!$B$17:$F$17,0),0)</f>
        <v>0</v>
      </c>
      <c r="AA68" s="133" t="s">
        <v>158</v>
      </c>
      <c r="AB68" s="205">
        <f>VLOOKUP($AA68,vstupy!$B$34:$C$36,2,FALSE)</f>
        <v>0</v>
      </c>
      <c r="AC68" s="205">
        <f t="shared" si="638"/>
        <v>0</v>
      </c>
      <c r="AD68" s="467"/>
      <c r="AE68" s="419"/>
      <c r="AF68" s="385"/>
      <c r="AG68" s="414"/>
      <c r="AH68" s="414"/>
      <c r="AI68" s="414"/>
      <c r="AJ68" s="414"/>
      <c r="AK68" s="414"/>
      <c r="AL68" s="414"/>
      <c r="AM68" s="413"/>
      <c r="AN68" s="414"/>
      <c r="AO68" s="415"/>
      <c r="AP68" s="385"/>
      <c r="AQ68" s="383"/>
      <c r="AR68" s="383"/>
      <c r="AS68" s="383"/>
      <c r="AT68" s="383"/>
      <c r="AU68" s="383"/>
      <c r="AV68" s="383"/>
      <c r="AW68" s="383"/>
      <c r="AX68" s="383"/>
      <c r="AY68" s="383"/>
      <c r="AZ68" s="383"/>
      <c r="BA68" s="383"/>
      <c r="BB68" s="383"/>
      <c r="BC68" s="383"/>
      <c r="BD68" s="383"/>
      <c r="BE68" s="383"/>
      <c r="BF68" s="383"/>
      <c r="BG68" s="383"/>
      <c r="BH68" s="383"/>
      <c r="BI68" s="494"/>
      <c r="BJ68" s="380"/>
      <c r="BK68" s="385"/>
      <c r="BL68" s="383"/>
      <c r="BM68" s="383"/>
      <c r="BN68" s="383"/>
      <c r="BO68" s="383"/>
      <c r="BP68" s="383"/>
      <c r="BQ68" s="383"/>
      <c r="BR68" s="383"/>
      <c r="BS68" s="383"/>
      <c r="BT68" s="384"/>
      <c r="BU68" s="385"/>
      <c r="BV68" s="383"/>
      <c r="BW68" s="383"/>
      <c r="BX68" s="383"/>
      <c r="BY68" s="383"/>
      <c r="BZ68" s="383"/>
      <c r="CA68" s="383"/>
      <c r="CB68" s="383"/>
      <c r="CC68" s="383"/>
      <c r="CD68" s="384"/>
      <c r="CE68" s="426"/>
      <c r="CF68" s="385"/>
      <c r="CG68" s="383"/>
      <c r="CH68" s="383"/>
      <c r="CI68" s="383"/>
      <c r="CJ68" s="384"/>
      <c r="CK68" s="427"/>
      <c r="CL68" s="425"/>
      <c r="CM68" s="385"/>
      <c r="CN68" s="383"/>
      <c r="CO68" s="383"/>
      <c r="CP68" s="383"/>
      <c r="CQ68" s="383"/>
      <c r="CR68" s="383"/>
      <c r="CS68" s="383"/>
      <c r="CT68" s="383"/>
      <c r="CU68" s="383"/>
      <c r="CV68" s="384"/>
      <c r="CW68" s="380"/>
      <c r="CX68" s="380"/>
      <c r="CY68" s="385"/>
      <c r="CZ68" s="383"/>
      <c r="DA68" s="383"/>
      <c r="DB68" s="383"/>
      <c r="DC68" s="383"/>
      <c r="DD68" s="383"/>
      <c r="DE68" s="383"/>
      <c r="DF68" s="383"/>
      <c r="DG68" s="383"/>
      <c r="DH68" s="384"/>
      <c r="DI68" s="377"/>
      <c r="DJ68" s="377"/>
      <c r="DK68" s="422"/>
      <c r="DL68" s="422"/>
      <c r="DM68" s="422"/>
      <c r="DN68" s="422"/>
      <c r="DO68" s="422"/>
      <c r="DP68" s="422"/>
      <c r="DQ68" s="421"/>
      <c r="DR68" s="385"/>
      <c r="DS68" s="383"/>
      <c r="DT68" s="383"/>
      <c r="DU68" s="383"/>
      <c r="DV68" s="384"/>
      <c r="DW68" s="451"/>
      <c r="DX68" s="385"/>
      <c r="DY68" s="383"/>
      <c r="DZ68" s="383"/>
      <c r="EA68" s="383"/>
      <c r="EB68" s="384"/>
      <c r="EC68" s="451"/>
      <c r="ED68" s="450"/>
    </row>
    <row r="69" spans="1:134" ht="12.6" customHeight="1" x14ac:dyDescent="0.2">
      <c r="B69" s="469">
        <f t="shared" ref="B69" si="1100">B66+1</f>
        <v>21</v>
      </c>
      <c r="C69" s="457"/>
      <c r="D69" s="457"/>
      <c r="E69" s="457"/>
      <c r="F69" s="470" t="s">
        <v>212</v>
      </c>
      <c r="G69" s="461"/>
      <c r="H69" s="462" t="str">
        <f t="shared" ref="H69" si="1101">IF($F69="3e)  Skoršia transpozícia  - zavedenie transpozície pred termínom ktorý určuje smernica EÚ. "," ","")</f>
        <v/>
      </c>
      <c r="I69" s="462" t="str">
        <f t="shared" ref="I69" si="1102">IF($F69="3e)  Skoršia transpozícia  - zavedenie transpozície pred termínom ktorý určuje smernica EÚ. ",$H69,"NA")</f>
        <v>NA</v>
      </c>
      <c r="J69" s="486">
        <f>IF(I69&gt;12,1,I69/12)</f>
        <v>1</v>
      </c>
      <c r="K69" s="470"/>
      <c r="L69" s="436"/>
      <c r="M69" s="473">
        <f>IF(L69="N",0,L69)</f>
        <v>0</v>
      </c>
      <c r="N69" s="436" t="s">
        <v>212</v>
      </c>
      <c r="O69" s="436"/>
      <c r="P69" s="436"/>
      <c r="Q69" s="408" t="s">
        <v>36</v>
      </c>
      <c r="R69" s="409">
        <f>VLOOKUP(Q69,vstupy!$B$3:$C$15,2,FALSE)</f>
        <v>0</v>
      </c>
      <c r="S69" s="436"/>
      <c r="T69" s="445"/>
      <c r="U69" s="408" t="s">
        <v>36</v>
      </c>
      <c r="V69" s="409">
        <f>VLOOKUP(U69,vstupy!$B$3:$C$15,2,FALSE)</f>
        <v>0</v>
      </c>
      <c r="W69" s="436"/>
      <c r="X69" s="194" t="s">
        <v>157</v>
      </c>
      <c r="Y69" s="208" t="s">
        <v>152</v>
      </c>
      <c r="Z69" s="205">
        <f>VLOOKUP($X69,vstupy!$B$18:$F$31,MATCH($Y69,vstupy!$B$17:$F$17,0),0)</f>
        <v>0</v>
      </c>
      <c r="AA69" s="133" t="s">
        <v>158</v>
      </c>
      <c r="AB69" s="205">
        <f>VLOOKUP($AA69,vstupy!$B$34:$C$36,2,FALSE)</f>
        <v>0</v>
      </c>
      <c r="AC69" s="205">
        <f t="shared" si="638"/>
        <v>0</v>
      </c>
      <c r="AD69" s="465" t="s">
        <v>36</v>
      </c>
      <c r="AE69" s="417">
        <f>VLOOKUP(AD69,vstupy!$B$3:$C$15,2,FALSE)</f>
        <v>0</v>
      </c>
      <c r="AF69" s="458" t="str">
        <f>IFERROR(IF(M69=0,"N",O69/L69*J69),0)</f>
        <v>N</v>
      </c>
      <c r="AG69" s="413">
        <f>O69*J69</f>
        <v>0</v>
      </c>
      <c r="AH69" s="420">
        <f t="shared" ref="AH69" si="1103">P69*R69*J69</f>
        <v>0</v>
      </c>
      <c r="AI69" s="413">
        <f t="shared" ref="AI69" si="1104">IFERROR(AH69*M69,0)</f>
        <v>0</v>
      </c>
      <c r="AJ69" s="420" t="str">
        <f t="shared" si="177"/>
        <v>N</v>
      </c>
      <c r="AK69" s="413">
        <f t="shared" ref="AK69" si="1105">S69*J69</f>
        <v>0</v>
      </c>
      <c r="AL69" s="413">
        <f>T69*V69*J69</f>
        <v>0</v>
      </c>
      <c r="AM69" s="429">
        <f t="shared" ref="AM69" si="1106">IFERROR(AL69*M69,0)</f>
        <v>0</v>
      </c>
      <c r="AN69" s="413">
        <f t="shared" ref="AN69" si="1107">IF(W69&gt;0,IF(AE69&gt;0,($G$5/160)*(W69/60)*AE69*J69,0),IF(AE69&gt;0,($G$5/160)*((AC69+AC70+AC71)/60)*AE69*J69,0))</f>
        <v>0</v>
      </c>
      <c r="AO69" s="428">
        <f>IFERROR(AN69*M69,0)</f>
        <v>0</v>
      </c>
      <c r="AP69" s="385">
        <f t="shared" ref="AP69" si="1108">IF($N69="In (zvyšuje náklady)",AF69,0)</f>
        <v>0</v>
      </c>
      <c r="AQ69" s="383">
        <f t="shared" ref="AQ69" si="1109">IF($N69="In (zvyšuje náklady)",AG69,0)</f>
        <v>0</v>
      </c>
      <c r="AR69" s="383">
        <f t="shared" ref="AR69" si="1110">IF($N69="In (zvyšuje náklady)",AH69,0)</f>
        <v>0</v>
      </c>
      <c r="AS69" s="383">
        <f t="shared" ref="AS69" si="1111">IF($N69="In (zvyšuje náklady)",AI69,0)</f>
        <v>0</v>
      </c>
      <c r="AT69" s="383">
        <f t="shared" ref="AT69" si="1112">IF($N69="In (zvyšuje náklady)",AJ69,0)</f>
        <v>0</v>
      </c>
      <c r="AU69" s="383">
        <f t="shared" ref="AU69" si="1113">IF($N69="In (zvyšuje náklady)",AK69,0)</f>
        <v>0</v>
      </c>
      <c r="AV69" s="383">
        <f t="shared" ref="AV69" si="1114">IF($N69="In (zvyšuje náklady)",AL69,0)</f>
        <v>0</v>
      </c>
      <c r="AW69" s="383">
        <f t="shared" ref="AW69" si="1115">IF($N69="In (zvyšuje náklady)",AM69,0)</f>
        <v>0</v>
      </c>
      <c r="AX69" s="383">
        <f t="shared" ref="AX69" si="1116">IF($N69="In (zvyšuje náklady)",AN69,0)</f>
        <v>0</v>
      </c>
      <c r="AY69" s="383">
        <f>IF($N69="In (zvyšuje náklady)",AO69,0)</f>
        <v>0</v>
      </c>
      <c r="AZ69" s="383" t="str">
        <f t="shared" ref="AZ69" si="1117">IF($N69="Out (znižuje náklady)",AF69,"0")</f>
        <v>0</v>
      </c>
      <c r="BA69" s="383" t="str">
        <f t="shared" ref="BA69" si="1118">IF($N69="Out (znižuje náklady)",AG69,"0")</f>
        <v>0</v>
      </c>
      <c r="BB69" s="383" t="str">
        <f t="shared" ref="BB69" si="1119">IF($N69="Out (znižuje náklady)",AH69,"0")</f>
        <v>0</v>
      </c>
      <c r="BC69" s="383" t="str">
        <f t="shared" ref="BC69" si="1120">IF($N69="Out (znižuje náklady)",AI69,"0")</f>
        <v>0</v>
      </c>
      <c r="BD69" s="383" t="str">
        <f t="shared" ref="BD69" si="1121">IF($N69="Out (znižuje náklady)",AJ69,"0")</f>
        <v>0</v>
      </c>
      <c r="BE69" s="383" t="str">
        <f t="shared" ref="BE69" si="1122">IF($N69="Out (znižuje náklady)",AK69,"0")</f>
        <v>0</v>
      </c>
      <c r="BF69" s="383" t="str">
        <f t="shared" ref="BF69" si="1123">IF($N69="Out (znižuje náklady)",AL69,"0")</f>
        <v>0</v>
      </c>
      <c r="BG69" s="383" t="str">
        <f t="shared" ref="BG69" si="1124">IF($N69="Out (znižuje náklady)",AM69,"0")</f>
        <v>0</v>
      </c>
      <c r="BH69" s="383" t="str">
        <f t="shared" ref="BH69" si="1125">IF($N69="Out (znižuje náklady)",AN69,"0")</f>
        <v>0</v>
      </c>
      <c r="BI69" s="494" t="str">
        <f t="shared" ref="BI69" si="1126">IF($N69="Out (znižuje náklady)",AO69,"0")</f>
        <v>0</v>
      </c>
      <c r="BJ69" s="380">
        <f>IF(F69=vstupy!$B$47,0,1)</f>
        <v>1</v>
      </c>
      <c r="BK69" s="385">
        <f t="shared" ref="BK69" si="1127">$BJ69*AP69</f>
        <v>0</v>
      </c>
      <c r="BL69" s="383">
        <f t="shared" ref="BL69" si="1128">$BJ69*AQ69</f>
        <v>0</v>
      </c>
      <c r="BM69" s="383">
        <f t="shared" ref="BM69" si="1129">$BJ69*AR69</f>
        <v>0</v>
      </c>
      <c r="BN69" s="383">
        <f t="shared" ref="BN69" si="1130">$BJ69*AS69</f>
        <v>0</v>
      </c>
      <c r="BO69" s="383">
        <f t="shared" ref="BO69" si="1131">$BJ69*AT69</f>
        <v>0</v>
      </c>
      <c r="BP69" s="383">
        <f t="shared" ref="BP69" si="1132">$BJ69*AU69</f>
        <v>0</v>
      </c>
      <c r="BQ69" s="383">
        <f t="shared" ref="BQ69" si="1133">$BJ69*AV69</f>
        <v>0</v>
      </c>
      <c r="BR69" s="383">
        <f t="shared" ref="BR69" si="1134">$BJ69*AW69</f>
        <v>0</v>
      </c>
      <c r="BS69" s="383">
        <f t="shared" ref="BS69" si="1135">$BJ69*AX69</f>
        <v>0</v>
      </c>
      <c r="BT69" s="384">
        <f t="shared" ref="BT69" si="1136">$BJ69*AY69</f>
        <v>0</v>
      </c>
      <c r="BU69" s="385">
        <f t="shared" ref="BU69" si="1137">$BJ69*AZ69</f>
        <v>0</v>
      </c>
      <c r="BV69" s="383">
        <f t="shared" ref="BV69" si="1138">$BJ69*BA69</f>
        <v>0</v>
      </c>
      <c r="BW69" s="383">
        <f t="shared" ref="BW69" si="1139">$BJ69*BB69</f>
        <v>0</v>
      </c>
      <c r="BX69" s="383">
        <f t="shared" ref="BX69" si="1140">$BJ69*BC69</f>
        <v>0</v>
      </c>
      <c r="BY69" s="383">
        <f t="shared" ref="BY69" si="1141">$BJ69*BD69</f>
        <v>0</v>
      </c>
      <c r="BZ69" s="383">
        <f t="shared" ref="BZ69" si="1142">$BJ69*BE69</f>
        <v>0</v>
      </c>
      <c r="CA69" s="383">
        <f t="shared" ref="CA69" si="1143">$BJ69*BF69</f>
        <v>0</v>
      </c>
      <c r="CB69" s="383">
        <f t="shared" ref="CB69" si="1144">$BJ69*BG69</f>
        <v>0</v>
      </c>
      <c r="CC69" s="383">
        <f t="shared" ref="CC69" si="1145">$BJ69*BH69</f>
        <v>0</v>
      </c>
      <c r="CD69" s="384">
        <f t="shared" ref="CD69" si="1146">$BJ69*BI69</f>
        <v>0</v>
      </c>
      <c r="CE69" s="426">
        <f>IF(N69="Nemení sa",1,0)</f>
        <v>0</v>
      </c>
      <c r="CF69" s="385">
        <f>AG69*$CE69</f>
        <v>0</v>
      </c>
      <c r="CG69" s="383">
        <f>AI69*$CE69</f>
        <v>0</v>
      </c>
      <c r="CH69" s="383">
        <f>AK69*$CE69</f>
        <v>0</v>
      </c>
      <c r="CI69" s="383">
        <f>AM69*$CE69</f>
        <v>0</v>
      </c>
      <c r="CJ69" s="384">
        <f>AO69*$CE69</f>
        <v>0</v>
      </c>
      <c r="CK69" s="427">
        <f t="shared" ref="CK69" si="1147">SUM(CF69:CJ71)</f>
        <v>0</v>
      </c>
      <c r="CL69" s="423">
        <f>IF(F69=vstupy!B$42,"1",0)</f>
        <v>0</v>
      </c>
      <c r="CM69" s="385">
        <f t="shared" ref="CM69:CV69" si="1148">IF($CL69="1",AP69,0)</f>
        <v>0</v>
      </c>
      <c r="CN69" s="383">
        <f t="shared" si="1148"/>
        <v>0</v>
      </c>
      <c r="CO69" s="383">
        <f t="shared" si="1148"/>
        <v>0</v>
      </c>
      <c r="CP69" s="383">
        <f t="shared" si="1148"/>
        <v>0</v>
      </c>
      <c r="CQ69" s="383">
        <f t="shared" si="1148"/>
        <v>0</v>
      </c>
      <c r="CR69" s="383">
        <f t="shared" si="1148"/>
        <v>0</v>
      </c>
      <c r="CS69" s="383">
        <f t="shared" si="1148"/>
        <v>0</v>
      </c>
      <c r="CT69" s="383">
        <f t="shared" si="1148"/>
        <v>0</v>
      </c>
      <c r="CU69" s="383">
        <f t="shared" si="1148"/>
        <v>0</v>
      </c>
      <c r="CV69" s="384">
        <f t="shared" si="1148"/>
        <v>0</v>
      </c>
      <c r="CW69" s="380">
        <f>CP69+CT69+CV69</f>
        <v>0</v>
      </c>
      <c r="CX69" s="380">
        <f t="shared" ref="CX69" si="1149">CN69+CR69</f>
        <v>0</v>
      </c>
      <c r="CY69" s="385">
        <f t="shared" ref="CY69:DH69" si="1150">IF($CL69="1",AZ69,0)</f>
        <v>0</v>
      </c>
      <c r="CZ69" s="383">
        <f t="shared" si="1150"/>
        <v>0</v>
      </c>
      <c r="DA69" s="383">
        <f t="shared" si="1150"/>
        <v>0</v>
      </c>
      <c r="DB69" s="383">
        <f t="shared" si="1150"/>
        <v>0</v>
      </c>
      <c r="DC69" s="383">
        <f t="shared" si="1150"/>
        <v>0</v>
      </c>
      <c r="DD69" s="383">
        <f t="shared" si="1150"/>
        <v>0</v>
      </c>
      <c r="DE69" s="383">
        <f t="shared" si="1150"/>
        <v>0</v>
      </c>
      <c r="DF69" s="383">
        <f t="shared" si="1150"/>
        <v>0</v>
      </c>
      <c r="DG69" s="383">
        <f t="shared" si="1150"/>
        <v>0</v>
      </c>
      <c r="DH69" s="384">
        <f t="shared" si="1150"/>
        <v>0</v>
      </c>
      <c r="DI69" s="377">
        <f>DB69+DF69+DH69</f>
        <v>0</v>
      </c>
      <c r="DJ69" s="377">
        <f t="shared" ref="DJ69" si="1151">CZ69+DD69</f>
        <v>0</v>
      </c>
      <c r="DK69" s="422">
        <f>IF(CE69=0,1,0)</f>
        <v>1</v>
      </c>
      <c r="DL69" s="422">
        <f>IFERROR(IF($AF69="N",AH69+AJ69+AL69+AN69,AF69+AH69+AJ69+AL69+AN69),0)*$DK69</f>
        <v>0</v>
      </c>
      <c r="DM69" s="422">
        <f>(AG69+AI69+AK69+AM69+AO69)*$DK69</f>
        <v>0</v>
      </c>
      <c r="DN69" s="422">
        <f>AS69+AW69+AY69-CW69</f>
        <v>0</v>
      </c>
      <c r="DO69" s="422">
        <f>BC69+BG69+BI69-DI69</f>
        <v>0</v>
      </c>
      <c r="DP69" s="422">
        <f>DN69+DO69</f>
        <v>0</v>
      </c>
      <c r="DQ69" s="421" t="str">
        <f>IF(OR(F69=vstupy!B$40,F69=vstupy!B$41,F69=vstupy!B$42,),"0","1")</f>
        <v>0</v>
      </c>
      <c r="DR69" s="385">
        <f>IF($DQ69="1",AQ69,"0")+CF69</f>
        <v>0</v>
      </c>
      <c r="DS69" s="383">
        <f>IF($DQ69="1",AS69,"0")+CG69</f>
        <v>0</v>
      </c>
      <c r="DT69" s="383">
        <f>IF($DQ69="1",AU69,"0")+CH69</f>
        <v>0</v>
      </c>
      <c r="DU69" s="383">
        <f>IF($DQ69="1",AW69,"0")+CI69</f>
        <v>0</v>
      </c>
      <c r="DV69" s="384">
        <f>IF($DQ69="1",AY69,"0")+CJ69</f>
        <v>0</v>
      </c>
      <c r="DW69" s="451">
        <f t="shared" ref="DW69" si="1152">SUM(DR69:DV71)</f>
        <v>0</v>
      </c>
      <c r="DX69" s="385" t="str">
        <f t="shared" ref="DX69" si="1153">IF($DQ69="1",BA69,"0")</f>
        <v>0</v>
      </c>
      <c r="DY69" s="383" t="str">
        <f t="shared" ref="DY69" si="1154">IF($DQ69="1",BC69,"0")</f>
        <v>0</v>
      </c>
      <c r="DZ69" s="383" t="str">
        <f t="shared" ref="DZ69" si="1155">IF($DQ69="1",BE69,"0")</f>
        <v>0</v>
      </c>
      <c r="EA69" s="383" t="str">
        <f>IF($DQ69="1",BG69,"0")</f>
        <v>0</v>
      </c>
      <c r="EB69" s="384" t="str">
        <f>IF($DQ69="1",BI69,"0")</f>
        <v>0</v>
      </c>
      <c r="EC69" s="451">
        <f t="shared" ref="EC69" si="1156">SUM(DX69:EB71)</f>
        <v>0</v>
      </c>
      <c r="ED69" s="450">
        <f>EC69+DW69</f>
        <v>0</v>
      </c>
    </row>
    <row r="70" spans="1:134" ht="12.6" customHeight="1" x14ac:dyDescent="0.2">
      <c r="B70" s="469"/>
      <c r="C70" s="457"/>
      <c r="D70" s="457"/>
      <c r="E70" s="457"/>
      <c r="F70" s="471"/>
      <c r="G70" s="461"/>
      <c r="H70" s="463"/>
      <c r="I70" s="463"/>
      <c r="J70" s="487"/>
      <c r="K70" s="471"/>
      <c r="L70" s="436"/>
      <c r="M70" s="473"/>
      <c r="N70" s="436"/>
      <c r="O70" s="436"/>
      <c r="P70" s="436"/>
      <c r="Q70" s="408"/>
      <c r="R70" s="409"/>
      <c r="S70" s="436"/>
      <c r="T70" s="445"/>
      <c r="U70" s="408"/>
      <c r="V70" s="409"/>
      <c r="W70" s="436"/>
      <c r="X70" s="194" t="s">
        <v>157</v>
      </c>
      <c r="Y70" s="208" t="s">
        <v>152</v>
      </c>
      <c r="Z70" s="205">
        <f>VLOOKUP($X70,vstupy!$B$18:$F$31,MATCH($Y70,vstupy!$B$17:$F$17,0),0)</f>
        <v>0</v>
      </c>
      <c r="AA70" s="133" t="s">
        <v>158</v>
      </c>
      <c r="AB70" s="205">
        <f>VLOOKUP($AA70,vstupy!$B$34:$C$36,2,FALSE)</f>
        <v>0</v>
      </c>
      <c r="AC70" s="205">
        <f t="shared" si="638"/>
        <v>0</v>
      </c>
      <c r="AD70" s="466"/>
      <c r="AE70" s="418"/>
      <c r="AF70" s="385"/>
      <c r="AG70" s="414"/>
      <c r="AH70" s="414"/>
      <c r="AI70" s="414"/>
      <c r="AJ70" s="414"/>
      <c r="AK70" s="414"/>
      <c r="AL70" s="414"/>
      <c r="AM70" s="430"/>
      <c r="AN70" s="414"/>
      <c r="AO70" s="415"/>
      <c r="AP70" s="385"/>
      <c r="AQ70" s="383"/>
      <c r="AR70" s="383"/>
      <c r="AS70" s="383"/>
      <c r="AT70" s="383"/>
      <c r="AU70" s="383"/>
      <c r="AV70" s="383"/>
      <c r="AW70" s="383"/>
      <c r="AX70" s="383"/>
      <c r="AY70" s="383"/>
      <c r="AZ70" s="383"/>
      <c r="BA70" s="383"/>
      <c r="BB70" s="383"/>
      <c r="BC70" s="383"/>
      <c r="BD70" s="383"/>
      <c r="BE70" s="383"/>
      <c r="BF70" s="383"/>
      <c r="BG70" s="383"/>
      <c r="BH70" s="383"/>
      <c r="BI70" s="494"/>
      <c r="BJ70" s="380"/>
      <c r="BK70" s="385"/>
      <c r="BL70" s="383"/>
      <c r="BM70" s="383"/>
      <c r="BN70" s="383"/>
      <c r="BO70" s="383"/>
      <c r="BP70" s="383"/>
      <c r="BQ70" s="383"/>
      <c r="BR70" s="383"/>
      <c r="BS70" s="383"/>
      <c r="BT70" s="384"/>
      <c r="BU70" s="385"/>
      <c r="BV70" s="383"/>
      <c r="BW70" s="383"/>
      <c r="BX70" s="383"/>
      <c r="BY70" s="383"/>
      <c r="BZ70" s="383"/>
      <c r="CA70" s="383"/>
      <c r="CB70" s="383"/>
      <c r="CC70" s="383"/>
      <c r="CD70" s="384"/>
      <c r="CE70" s="426"/>
      <c r="CF70" s="385"/>
      <c r="CG70" s="383"/>
      <c r="CH70" s="383"/>
      <c r="CI70" s="383"/>
      <c r="CJ70" s="384"/>
      <c r="CK70" s="427"/>
      <c r="CL70" s="424"/>
      <c r="CM70" s="385"/>
      <c r="CN70" s="383"/>
      <c r="CO70" s="383"/>
      <c r="CP70" s="383"/>
      <c r="CQ70" s="383"/>
      <c r="CR70" s="383"/>
      <c r="CS70" s="383"/>
      <c r="CT70" s="383"/>
      <c r="CU70" s="383"/>
      <c r="CV70" s="384"/>
      <c r="CW70" s="380"/>
      <c r="CX70" s="380"/>
      <c r="CY70" s="385"/>
      <c r="CZ70" s="383"/>
      <c r="DA70" s="383"/>
      <c r="DB70" s="383"/>
      <c r="DC70" s="383"/>
      <c r="DD70" s="383"/>
      <c r="DE70" s="383"/>
      <c r="DF70" s="383"/>
      <c r="DG70" s="383"/>
      <c r="DH70" s="384"/>
      <c r="DI70" s="377"/>
      <c r="DJ70" s="377"/>
      <c r="DK70" s="422"/>
      <c r="DL70" s="422"/>
      <c r="DM70" s="422"/>
      <c r="DN70" s="422"/>
      <c r="DO70" s="422"/>
      <c r="DP70" s="422"/>
      <c r="DQ70" s="421"/>
      <c r="DR70" s="385"/>
      <c r="DS70" s="383"/>
      <c r="DT70" s="383"/>
      <c r="DU70" s="383"/>
      <c r="DV70" s="384"/>
      <c r="DW70" s="451"/>
      <c r="DX70" s="385"/>
      <c r="DY70" s="383"/>
      <c r="DZ70" s="383"/>
      <c r="EA70" s="383"/>
      <c r="EB70" s="384"/>
      <c r="EC70" s="451"/>
      <c r="ED70" s="450"/>
    </row>
    <row r="71" spans="1:134" ht="12.6" customHeight="1" x14ac:dyDescent="0.2">
      <c r="B71" s="469"/>
      <c r="C71" s="457"/>
      <c r="D71" s="457"/>
      <c r="E71" s="457"/>
      <c r="F71" s="472"/>
      <c r="G71" s="461"/>
      <c r="H71" s="464"/>
      <c r="I71" s="464"/>
      <c r="J71" s="488"/>
      <c r="K71" s="472"/>
      <c r="L71" s="436"/>
      <c r="M71" s="473"/>
      <c r="N71" s="436"/>
      <c r="O71" s="436"/>
      <c r="P71" s="436"/>
      <c r="Q71" s="408"/>
      <c r="R71" s="409"/>
      <c r="S71" s="436"/>
      <c r="T71" s="445"/>
      <c r="U71" s="408"/>
      <c r="V71" s="409"/>
      <c r="W71" s="436"/>
      <c r="X71" s="194" t="s">
        <v>157</v>
      </c>
      <c r="Y71" s="208" t="s">
        <v>152</v>
      </c>
      <c r="Z71" s="205">
        <f>VLOOKUP($X71,vstupy!$B$18:$F$31,MATCH($Y71,vstupy!$B$17:$F$17,0),0)</f>
        <v>0</v>
      </c>
      <c r="AA71" s="133" t="s">
        <v>158</v>
      </c>
      <c r="AB71" s="205">
        <f>VLOOKUP($AA71,vstupy!$B$34:$C$36,2,FALSE)</f>
        <v>0</v>
      </c>
      <c r="AC71" s="205">
        <f t="shared" si="638"/>
        <v>0</v>
      </c>
      <c r="AD71" s="467"/>
      <c r="AE71" s="419"/>
      <c r="AF71" s="385"/>
      <c r="AG71" s="414"/>
      <c r="AH71" s="414"/>
      <c r="AI71" s="414"/>
      <c r="AJ71" s="414"/>
      <c r="AK71" s="414"/>
      <c r="AL71" s="414"/>
      <c r="AM71" s="413"/>
      <c r="AN71" s="414"/>
      <c r="AO71" s="415"/>
      <c r="AP71" s="385"/>
      <c r="AQ71" s="383"/>
      <c r="AR71" s="383"/>
      <c r="AS71" s="383"/>
      <c r="AT71" s="383"/>
      <c r="AU71" s="383"/>
      <c r="AV71" s="383"/>
      <c r="AW71" s="383"/>
      <c r="AX71" s="383"/>
      <c r="AY71" s="383"/>
      <c r="AZ71" s="383"/>
      <c r="BA71" s="383"/>
      <c r="BB71" s="383"/>
      <c r="BC71" s="383"/>
      <c r="BD71" s="383"/>
      <c r="BE71" s="383"/>
      <c r="BF71" s="383"/>
      <c r="BG71" s="383"/>
      <c r="BH71" s="383"/>
      <c r="BI71" s="494"/>
      <c r="BJ71" s="380"/>
      <c r="BK71" s="385"/>
      <c r="BL71" s="383"/>
      <c r="BM71" s="383"/>
      <c r="BN71" s="383"/>
      <c r="BO71" s="383"/>
      <c r="BP71" s="383"/>
      <c r="BQ71" s="383"/>
      <c r="BR71" s="383"/>
      <c r="BS71" s="383"/>
      <c r="BT71" s="384"/>
      <c r="BU71" s="385"/>
      <c r="BV71" s="383"/>
      <c r="BW71" s="383"/>
      <c r="BX71" s="383"/>
      <c r="BY71" s="383"/>
      <c r="BZ71" s="383"/>
      <c r="CA71" s="383"/>
      <c r="CB71" s="383"/>
      <c r="CC71" s="383"/>
      <c r="CD71" s="384"/>
      <c r="CE71" s="426"/>
      <c r="CF71" s="385"/>
      <c r="CG71" s="383"/>
      <c r="CH71" s="383"/>
      <c r="CI71" s="383"/>
      <c r="CJ71" s="384"/>
      <c r="CK71" s="427"/>
      <c r="CL71" s="425"/>
      <c r="CM71" s="385"/>
      <c r="CN71" s="383"/>
      <c r="CO71" s="383"/>
      <c r="CP71" s="383"/>
      <c r="CQ71" s="383"/>
      <c r="CR71" s="383"/>
      <c r="CS71" s="383"/>
      <c r="CT71" s="383"/>
      <c r="CU71" s="383"/>
      <c r="CV71" s="384"/>
      <c r="CW71" s="380"/>
      <c r="CX71" s="380"/>
      <c r="CY71" s="385"/>
      <c r="CZ71" s="383"/>
      <c r="DA71" s="383"/>
      <c r="DB71" s="383"/>
      <c r="DC71" s="383"/>
      <c r="DD71" s="383"/>
      <c r="DE71" s="383"/>
      <c r="DF71" s="383"/>
      <c r="DG71" s="383"/>
      <c r="DH71" s="384"/>
      <c r="DI71" s="377"/>
      <c r="DJ71" s="377"/>
      <c r="DK71" s="422"/>
      <c r="DL71" s="422"/>
      <c r="DM71" s="422"/>
      <c r="DN71" s="422"/>
      <c r="DO71" s="422"/>
      <c r="DP71" s="422"/>
      <c r="DQ71" s="421"/>
      <c r="DR71" s="385"/>
      <c r="DS71" s="383"/>
      <c r="DT71" s="383"/>
      <c r="DU71" s="383"/>
      <c r="DV71" s="384"/>
      <c r="DW71" s="451"/>
      <c r="DX71" s="385"/>
      <c r="DY71" s="383"/>
      <c r="DZ71" s="383"/>
      <c r="EA71" s="383"/>
      <c r="EB71" s="384"/>
      <c r="EC71" s="451"/>
      <c r="ED71" s="450"/>
    </row>
    <row r="72" spans="1:134" ht="12.6" customHeight="1" x14ac:dyDescent="0.2">
      <c r="B72" s="469">
        <f t="shared" ref="B72" si="1157">B69+1</f>
        <v>22</v>
      </c>
      <c r="C72" s="457"/>
      <c r="D72" s="457"/>
      <c r="E72" s="457"/>
      <c r="F72" s="470" t="s">
        <v>212</v>
      </c>
      <c r="G72" s="461"/>
      <c r="H72" s="462" t="str">
        <f t="shared" ref="H72" si="1158">IF($F72="3e)  Skoršia transpozícia  - zavedenie transpozície pred termínom ktorý určuje smernica EÚ. "," ","")</f>
        <v/>
      </c>
      <c r="I72" s="462" t="str">
        <f t="shared" ref="I72" si="1159">IF($F72="3e)  Skoršia transpozícia  - zavedenie transpozície pred termínom ktorý určuje smernica EÚ. ",$H72,"NA")</f>
        <v>NA</v>
      </c>
      <c r="J72" s="486">
        <f>IF(I72&gt;12,1,I72/12)</f>
        <v>1</v>
      </c>
      <c r="K72" s="470"/>
      <c r="L72" s="436"/>
      <c r="M72" s="473">
        <f>IF(L72="N",0,L72)</f>
        <v>0</v>
      </c>
      <c r="N72" s="436" t="s">
        <v>212</v>
      </c>
      <c r="O72" s="436"/>
      <c r="P72" s="436"/>
      <c r="Q72" s="408" t="s">
        <v>36</v>
      </c>
      <c r="R72" s="409">
        <f>VLOOKUP(Q72,vstupy!$B$3:$C$15,2,FALSE)</f>
        <v>0</v>
      </c>
      <c r="S72" s="436"/>
      <c r="T72" s="445"/>
      <c r="U72" s="408" t="s">
        <v>36</v>
      </c>
      <c r="V72" s="409">
        <f>VLOOKUP(U72,vstupy!$B$3:$C$15,2,FALSE)</f>
        <v>0</v>
      </c>
      <c r="W72" s="436"/>
      <c r="X72" s="194" t="s">
        <v>157</v>
      </c>
      <c r="Y72" s="208" t="s">
        <v>152</v>
      </c>
      <c r="Z72" s="205">
        <f>VLOOKUP($X72,vstupy!$B$18:$F$31,MATCH($Y72,vstupy!$B$17:$F$17,0),0)</f>
        <v>0</v>
      </c>
      <c r="AA72" s="133" t="s">
        <v>158</v>
      </c>
      <c r="AB72" s="205">
        <f>VLOOKUP($AA72,vstupy!$B$34:$C$36,2,FALSE)</f>
        <v>0</v>
      </c>
      <c r="AC72" s="205">
        <f t="shared" si="638"/>
        <v>0</v>
      </c>
      <c r="AD72" s="465" t="s">
        <v>36</v>
      </c>
      <c r="AE72" s="417">
        <f>VLOOKUP(AD72,vstupy!$B$3:$C$15,2,FALSE)</f>
        <v>0</v>
      </c>
      <c r="AF72" s="458" t="str">
        <f>IFERROR(IF(M72=0,"N",O72/L72*J72),0)</f>
        <v>N</v>
      </c>
      <c r="AG72" s="413">
        <f>O72*J72</f>
        <v>0</v>
      </c>
      <c r="AH72" s="420">
        <f t="shared" ref="AH72" si="1160">P72*R72*J72</f>
        <v>0</v>
      </c>
      <c r="AI72" s="413">
        <f t="shared" ref="AI72" si="1161">IFERROR(AH72*M72,0)</f>
        <v>0</v>
      </c>
      <c r="AJ72" s="420" t="str">
        <f t="shared" si="177"/>
        <v>N</v>
      </c>
      <c r="AK72" s="413">
        <f t="shared" ref="AK72" si="1162">S72*J72</f>
        <v>0</v>
      </c>
      <c r="AL72" s="413">
        <f>T72*V72*J72</f>
        <v>0</v>
      </c>
      <c r="AM72" s="429">
        <f t="shared" ref="AM72" si="1163">IFERROR(AL72*M72,0)</f>
        <v>0</v>
      </c>
      <c r="AN72" s="413">
        <f t="shared" ref="AN72" si="1164">IF(W72&gt;0,IF(AE72&gt;0,($G$5/160)*(W72/60)*AE72*J72,0),IF(AE72&gt;0,($G$5/160)*((AC72+AC73+AC74)/60)*AE72*J72,0))</f>
        <v>0</v>
      </c>
      <c r="AO72" s="428">
        <f>IFERROR(AN72*M72,0)</f>
        <v>0</v>
      </c>
      <c r="AP72" s="385">
        <f t="shared" ref="AP72" si="1165">IF($N72="In (zvyšuje náklady)",AF72,0)</f>
        <v>0</v>
      </c>
      <c r="AQ72" s="383">
        <f t="shared" ref="AQ72" si="1166">IF($N72="In (zvyšuje náklady)",AG72,0)</f>
        <v>0</v>
      </c>
      <c r="AR72" s="383">
        <f t="shared" ref="AR72" si="1167">IF($N72="In (zvyšuje náklady)",AH72,0)</f>
        <v>0</v>
      </c>
      <c r="AS72" s="383">
        <f t="shared" ref="AS72" si="1168">IF($N72="In (zvyšuje náklady)",AI72,0)</f>
        <v>0</v>
      </c>
      <c r="AT72" s="383">
        <f t="shared" ref="AT72" si="1169">IF($N72="In (zvyšuje náklady)",AJ72,0)</f>
        <v>0</v>
      </c>
      <c r="AU72" s="383">
        <f t="shared" ref="AU72" si="1170">IF($N72="In (zvyšuje náklady)",AK72,0)</f>
        <v>0</v>
      </c>
      <c r="AV72" s="383">
        <f t="shared" ref="AV72" si="1171">IF($N72="In (zvyšuje náklady)",AL72,0)</f>
        <v>0</v>
      </c>
      <c r="AW72" s="383">
        <f t="shared" ref="AW72" si="1172">IF($N72="In (zvyšuje náklady)",AM72,0)</f>
        <v>0</v>
      </c>
      <c r="AX72" s="383">
        <f t="shared" ref="AX72" si="1173">IF($N72="In (zvyšuje náklady)",AN72,0)</f>
        <v>0</v>
      </c>
      <c r="AY72" s="383">
        <f t="shared" ref="AY72" si="1174">IF($N72="In (zvyšuje náklady)",AO72,0)</f>
        <v>0</v>
      </c>
      <c r="AZ72" s="383" t="str">
        <f t="shared" ref="AZ72" si="1175">IF($N72="Out (znižuje náklady)",AF72,"0")</f>
        <v>0</v>
      </c>
      <c r="BA72" s="383" t="str">
        <f t="shared" ref="BA72" si="1176">IF($N72="Out (znižuje náklady)",AG72,"0")</f>
        <v>0</v>
      </c>
      <c r="BB72" s="383" t="str">
        <f t="shared" ref="BB72" si="1177">IF($N72="Out (znižuje náklady)",AH72,"0")</f>
        <v>0</v>
      </c>
      <c r="BC72" s="383" t="str">
        <f t="shared" ref="BC72" si="1178">IF($N72="Out (znižuje náklady)",AI72,"0")</f>
        <v>0</v>
      </c>
      <c r="BD72" s="383" t="str">
        <f t="shared" ref="BD72" si="1179">IF($N72="Out (znižuje náklady)",AJ72,"0")</f>
        <v>0</v>
      </c>
      <c r="BE72" s="383" t="str">
        <f t="shared" ref="BE72" si="1180">IF($N72="Out (znižuje náklady)",AK72,"0")</f>
        <v>0</v>
      </c>
      <c r="BF72" s="383" t="str">
        <f t="shared" ref="BF72" si="1181">IF($N72="Out (znižuje náklady)",AL72,"0")</f>
        <v>0</v>
      </c>
      <c r="BG72" s="383" t="str">
        <f t="shared" ref="BG72" si="1182">IF($N72="Out (znižuje náklady)",AM72,"0")</f>
        <v>0</v>
      </c>
      <c r="BH72" s="383" t="str">
        <f t="shared" ref="BH72" si="1183">IF($N72="Out (znižuje náklady)",AN72,"0")</f>
        <v>0</v>
      </c>
      <c r="BI72" s="494" t="str">
        <f t="shared" ref="BI72" si="1184">IF($N72="Out (znižuje náklady)",AO72,"0")</f>
        <v>0</v>
      </c>
      <c r="BJ72" s="380">
        <f>IF(F72=vstupy!$B$47,0,1)</f>
        <v>1</v>
      </c>
      <c r="BK72" s="385">
        <f t="shared" ref="BK72" si="1185">$BJ72*AP72</f>
        <v>0</v>
      </c>
      <c r="BL72" s="383">
        <f t="shared" ref="BL72" si="1186">$BJ72*AQ72</f>
        <v>0</v>
      </c>
      <c r="BM72" s="383">
        <f t="shared" ref="BM72" si="1187">$BJ72*AR72</f>
        <v>0</v>
      </c>
      <c r="BN72" s="383">
        <f t="shared" ref="BN72" si="1188">$BJ72*AS72</f>
        <v>0</v>
      </c>
      <c r="BO72" s="383">
        <f t="shared" ref="BO72" si="1189">$BJ72*AT72</f>
        <v>0</v>
      </c>
      <c r="BP72" s="383">
        <f t="shared" ref="BP72" si="1190">$BJ72*AU72</f>
        <v>0</v>
      </c>
      <c r="BQ72" s="383">
        <f t="shared" ref="BQ72" si="1191">$BJ72*AV72</f>
        <v>0</v>
      </c>
      <c r="BR72" s="383">
        <f t="shared" ref="BR72" si="1192">$BJ72*AW72</f>
        <v>0</v>
      </c>
      <c r="BS72" s="383">
        <f t="shared" ref="BS72" si="1193">$BJ72*AX72</f>
        <v>0</v>
      </c>
      <c r="BT72" s="384">
        <f t="shared" ref="BT72" si="1194">$BJ72*AY72</f>
        <v>0</v>
      </c>
      <c r="BU72" s="385">
        <f t="shared" ref="BU72" si="1195">$BJ72*AZ72</f>
        <v>0</v>
      </c>
      <c r="BV72" s="383">
        <f t="shared" ref="BV72" si="1196">$BJ72*BA72</f>
        <v>0</v>
      </c>
      <c r="BW72" s="383">
        <f t="shared" ref="BW72" si="1197">$BJ72*BB72</f>
        <v>0</v>
      </c>
      <c r="BX72" s="383">
        <f t="shared" ref="BX72" si="1198">$BJ72*BC72</f>
        <v>0</v>
      </c>
      <c r="BY72" s="383">
        <f t="shared" ref="BY72" si="1199">$BJ72*BD72</f>
        <v>0</v>
      </c>
      <c r="BZ72" s="383">
        <f t="shared" ref="BZ72" si="1200">$BJ72*BE72</f>
        <v>0</v>
      </c>
      <c r="CA72" s="383">
        <f t="shared" ref="CA72" si="1201">$BJ72*BF72</f>
        <v>0</v>
      </c>
      <c r="CB72" s="383">
        <f t="shared" ref="CB72" si="1202">$BJ72*BG72</f>
        <v>0</v>
      </c>
      <c r="CC72" s="383">
        <f t="shared" ref="CC72" si="1203">$BJ72*BH72</f>
        <v>0</v>
      </c>
      <c r="CD72" s="384">
        <f t="shared" ref="CD72" si="1204">$BJ72*BI72</f>
        <v>0</v>
      </c>
      <c r="CE72" s="426">
        <f>IF(N72="Nemení sa",1,0)</f>
        <v>0</v>
      </c>
      <c r="CF72" s="385">
        <f>AG72*$CE72</f>
        <v>0</v>
      </c>
      <c r="CG72" s="383">
        <f>AI72*$CE72</f>
        <v>0</v>
      </c>
      <c r="CH72" s="383">
        <f>AK72*$CE72</f>
        <v>0</v>
      </c>
      <c r="CI72" s="383">
        <f>AM72*$CE72</f>
        <v>0</v>
      </c>
      <c r="CJ72" s="384">
        <f>AO72*$CE72</f>
        <v>0</v>
      </c>
      <c r="CK72" s="427">
        <f t="shared" ref="CK72" si="1205">SUM(CF72:CJ74)</f>
        <v>0</v>
      </c>
      <c r="CL72" s="423">
        <f>IF(F72=vstupy!B$42,"1",0)</f>
        <v>0</v>
      </c>
      <c r="CM72" s="385">
        <f t="shared" ref="CM72:CV72" si="1206">IF($CL72="1",AP72,0)</f>
        <v>0</v>
      </c>
      <c r="CN72" s="383">
        <f t="shared" si="1206"/>
        <v>0</v>
      </c>
      <c r="CO72" s="383">
        <f t="shared" si="1206"/>
        <v>0</v>
      </c>
      <c r="CP72" s="383">
        <f t="shared" si="1206"/>
        <v>0</v>
      </c>
      <c r="CQ72" s="383">
        <f t="shared" si="1206"/>
        <v>0</v>
      </c>
      <c r="CR72" s="383">
        <f t="shared" si="1206"/>
        <v>0</v>
      </c>
      <c r="CS72" s="383">
        <f t="shared" si="1206"/>
        <v>0</v>
      </c>
      <c r="CT72" s="383">
        <f t="shared" si="1206"/>
        <v>0</v>
      </c>
      <c r="CU72" s="383">
        <f t="shared" si="1206"/>
        <v>0</v>
      </c>
      <c r="CV72" s="384">
        <f t="shared" si="1206"/>
        <v>0</v>
      </c>
      <c r="CW72" s="380">
        <f>CP72+CT72+CV72</f>
        <v>0</v>
      </c>
      <c r="CX72" s="380">
        <f t="shared" ref="CX72" si="1207">CN72+CR72</f>
        <v>0</v>
      </c>
      <c r="CY72" s="385">
        <f t="shared" ref="CY72:DH72" si="1208">IF($CL72="1",AZ72,0)</f>
        <v>0</v>
      </c>
      <c r="CZ72" s="383">
        <f t="shared" si="1208"/>
        <v>0</v>
      </c>
      <c r="DA72" s="383">
        <f t="shared" si="1208"/>
        <v>0</v>
      </c>
      <c r="DB72" s="383">
        <f t="shared" si="1208"/>
        <v>0</v>
      </c>
      <c r="DC72" s="383">
        <f t="shared" si="1208"/>
        <v>0</v>
      </c>
      <c r="DD72" s="383">
        <f t="shared" si="1208"/>
        <v>0</v>
      </c>
      <c r="DE72" s="383">
        <f t="shared" si="1208"/>
        <v>0</v>
      </c>
      <c r="DF72" s="383">
        <f t="shared" si="1208"/>
        <v>0</v>
      </c>
      <c r="DG72" s="383">
        <f t="shared" si="1208"/>
        <v>0</v>
      </c>
      <c r="DH72" s="384">
        <f t="shared" si="1208"/>
        <v>0</v>
      </c>
      <c r="DI72" s="377">
        <f>DB72+DF72+DH72</f>
        <v>0</v>
      </c>
      <c r="DJ72" s="377">
        <f t="shared" ref="DJ72" si="1209">CZ72+DD72</f>
        <v>0</v>
      </c>
      <c r="DK72" s="422">
        <f>IF(CE72=0,1,0)</f>
        <v>1</v>
      </c>
      <c r="DL72" s="422">
        <f>IFERROR(IF($AF72="N",AH72+AJ72+AL72+AN72,AF72+AH72+AJ72+AL72+AN72),0)*$DK72</f>
        <v>0</v>
      </c>
      <c r="DM72" s="422">
        <f>(AG72+AI72+AK72+AM72+AO72)*$DK72</f>
        <v>0</v>
      </c>
      <c r="DN72" s="422">
        <f>AS72+AW72+AY72-CW72</f>
        <v>0</v>
      </c>
      <c r="DO72" s="422">
        <f>BC72+BG72+BI72-DI72</f>
        <v>0</v>
      </c>
      <c r="DP72" s="422">
        <f>DN72+DO72</f>
        <v>0</v>
      </c>
      <c r="DQ72" s="421" t="str">
        <f>IF(OR(F72=vstupy!B$40,F72=vstupy!B$41,F72=vstupy!B$42,),"0","1")</f>
        <v>0</v>
      </c>
      <c r="DR72" s="385">
        <f>IF($DQ72="1",AQ72,"0")+CF72</f>
        <v>0</v>
      </c>
      <c r="DS72" s="383">
        <f>IF($DQ72="1",AS72,"0")+CG72</f>
        <v>0</v>
      </c>
      <c r="DT72" s="383">
        <f>IF($DQ72="1",AU72,"0")+CH72</f>
        <v>0</v>
      </c>
      <c r="DU72" s="383">
        <f>IF($DQ72="1",AW72,"0")+CI72</f>
        <v>0</v>
      </c>
      <c r="DV72" s="384">
        <f>IF($DQ72="1",AY72,"0")+CJ72</f>
        <v>0</v>
      </c>
      <c r="DW72" s="451">
        <f t="shared" ref="DW72" si="1210">SUM(DR72:DV74)</f>
        <v>0</v>
      </c>
      <c r="DX72" s="385" t="str">
        <f t="shared" ref="DX72" si="1211">IF($DQ72="1",BA72,"0")</f>
        <v>0</v>
      </c>
      <c r="DY72" s="383" t="str">
        <f t="shared" ref="DY72" si="1212">IF($DQ72="1",BC72,"0")</f>
        <v>0</v>
      </c>
      <c r="DZ72" s="383" t="str">
        <f t="shared" ref="DZ72" si="1213">IF($DQ72="1",BE72,"0")</f>
        <v>0</v>
      </c>
      <c r="EA72" s="383" t="str">
        <f>IF($DQ72="1",BG72,"0")</f>
        <v>0</v>
      </c>
      <c r="EB72" s="384" t="str">
        <f>IF($DQ72="1",BI72,"0")</f>
        <v>0</v>
      </c>
      <c r="EC72" s="451">
        <f t="shared" ref="EC72" si="1214">SUM(DX72:EB74)</f>
        <v>0</v>
      </c>
      <c r="ED72" s="450">
        <f>EC72+DW72</f>
        <v>0</v>
      </c>
    </row>
    <row r="73" spans="1:134" ht="12.6" customHeight="1" x14ac:dyDescent="0.2">
      <c r="B73" s="469"/>
      <c r="C73" s="457"/>
      <c r="D73" s="457"/>
      <c r="E73" s="457"/>
      <c r="F73" s="471"/>
      <c r="G73" s="461"/>
      <c r="H73" s="463"/>
      <c r="I73" s="463"/>
      <c r="J73" s="487"/>
      <c r="K73" s="471"/>
      <c r="L73" s="436"/>
      <c r="M73" s="473"/>
      <c r="N73" s="436"/>
      <c r="O73" s="436"/>
      <c r="P73" s="436"/>
      <c r="Q73" s="408"/>
      <c r="R73" s="409"/>
      <c r="S73" s="436"/>
      <c r="T73" s="445"/>
      <c r="U73" s="408"/>
      <c r="V73" s="409"/>
      <c r="W73" s="436"/>
      <c r="X73" s="194" t="s">
        <v>157</v>
      </c>
      <c r="Y73" s="208" t="s">
        <v>152</v>
      </c>
      <c r="Z73" s="205">
        <f>VLOOKUP($X73,vstupy!$B$18:$F$31,MATCH($Y73,vstupy!$B$17:$F$17,0),0)</f>
        <v>0</v>
      </c>
      <c r="AA73" s="133" t="s">
        <v>158</v>
      </c>
      <c r="AB73" s="205">
        <f>VLOOKUP($AA73,vstupy!$B$34:$C$36,2,FALSE)</f>
        <v>0</v>
      </c>
      <c r="AC73" s="205">
        <f t="shared" si="638"/>
        <v>0</v>
      </c>
      <c r="AD73" s="466"/>
      <c r="AE73" s="418"/>
      <c r="AF73" s="385"/>
      <c r="AG73" s="414"/>
      <c r="AH73" s="414"/>
      <c r="AI73" s="414"/>
      <c r="AJ73" s="414"/>
      <c r="AK73" s="414"/>
      <c r="AL73" s="414"/>
      <c r="AM73" s="430"/>
      <c r="AN73" s="414"/>
      <c r="AO73" s="415"/>
      <c r="AP73" s="385"/>
      <c r="AQ73" s="383"/>
      <c r="AR73" s="383"/>
      <c r="AS73" s="383"/>
      <c r="AT73" s="383"/>
      <c r="AU73" s="383"/>
      <c r="AV73" s="383"/>
      <c r="AW73" s="383"/>
      <c r="AX73" s="383"/>
      <c r="AY73" s="383"/>
      <c r="AZ73" s="383"/>
      <c r="BA73" s="383"/>
      <c r="BB73" s="383"/>
      <c r="BC73" s="383"/>
      <c r="BD73" s="383"/>
      <c r="BE73" s="383"/>
      <c r="BF73" s="383"/>
      <c r="BG73" s="383"/>
      <c r="BH73" s="383"/>
      <c r="BI73" s="494"/>
      <c r="BJ73" s="380"/>
      <c r="BK73" s="385"/>
      <c r="BL73" s="383"/>
      <c r="BM73" s="383"/>
      <c r="BN73" s="383"/>
      <c r="BO73" s="383"/>
      <c r="BP73" s="383"/>
      <c r="BQ73" s="383"/>
      <c r="BR73" s="383"/>
      <c r="BS73" s="383"/>
      <c r="BT73" s="384"/>
      <c r="BU73" s="385"/>
      <c r="BV73" s="383"/>
      <c r="BW73" s="383"/>
      <c r="BX73" s="383"/>
      <c r="BY73" s="383"/>
      <c r="BZ73" s="383"/>
      <c r="CA73" s="383"/>
      <c r="CB73" s="383"/>
      <c r="CC73" s="383"/>
      <c r="CD73" s="384"/>
      <c r="CE73" s="426"/>
      <c r="CF73" s="385"/>
      <c r="CG73" s="383"/>
      <c r="CH73" s="383"/>
      <c r="CI73" s="383"/>
      <c r="CJ73" s="384"/>
      <c r="CK73" s="427"/>
      <c r="CL73" s="424"/>
      <c r="CM73" s="385"/>
      <c r="CN73" s="383"/>
      <c r="CO73" s="383"/>
      <c r="CP73" s="383"/>
      <c r="CQ73" s="383"/>
      <c r="CR73" s="383"/>
      <c r="CS73" s="383"/>
      <c r="CT73" s="383"/>
      <c r="CU73" s="383"/>
      <c r="CV73" s="384"/>
      <c r="CW73" s="380"/>
      <c r="CX73" s="380"/>
      <c r="CY73" s="385"/>
      <c r="CZ73" s="383"/>
      <c r="DA73" s="383"/>
      <c r="DB73" s="383"/>
      <c r="DC73" s="383"/>
      <c r="DD73" s="383"/>
      <c r="DE73" s="383"/>
      <c r="DF73" s="383"/>
      <c r="DG73" s="383"/>
      <c r="DH73" s="384"/>
      <c r="DI73" s="377"/>
      <c r="DJ73" s="377"/>
      <c r="DK73" s="422"/>
      <c r="DL73" s="422"/>
      <c r="DM73" s="422"/>
      <c r="DN73" s="422"/>
      <c r="DO73" s="422"/>
      <c r="DP73" s="422"/>
      <c r="DQ73" s="421"/>
      <c r="DR73" s="385"/>
      <c r="DS73" s="383"/>
      <c r="DT73" s="383"/>
      <c r="DU73" s="383"/>
      <c r="DV73" s="384"/>
      <c r="DW73" s="451"/>
      <c r="DX73" s="385"/>
      <c r="DY73" s="383"/>
      <c r="DZ73" s="383"/>
      <c r="EA73" s="383"/>
      <c r="EB73" s="384"/>
      <c r="EC73" s="451"/>
      <c r="ED73" s="450"/>
    </row>
    <row r="74" spans="1:134" ht="12.6" customHeight="1" x14ac:dyDescent="0.2">
      <c r="B74" s="469"/>
      <c r="C74" s="457"/>
      <c r="D74" s="457"/>
      <c r="E74" s="457"/>
      <c r="F74" s="472"/>
      <c r="G74" s="461"/>
      <c r="H74" s="464"/>
      <c r="I74" s="464"/>
      <c r="J74" s="488"/>
      <c r="K74" s="472"/>
      <c r="L74" s="436"/>
      <c r="M74" s="473"/>
      <c r="N74" s="436"/>
      <c r="O74" s="436"/>
      <c r="P74" s="436"/>
      <c r="Q74" s="408"/>
      <c r="R74" s="409"/>
      <c r="S74" s="436"/>
      <c r="T74" s="445"/>
      <c r="U74" s="408"/>
      <c r="V74" s="409"/>
      <c r="W74" s="436"/>
      <c r="X74" s="194" t="s">
        <v>157</v>
      </c>
      <c r="Y74" s="208" t="s">
        <v>152</v>
      </c>
      <c r="Z74" s="205">
        <f>VLOOKUP($X74,vstupy!$B$18:$F$31,MATCH($Y74,vstupy!$B$17:$F$17,0),0)</f>
        <v>0</v>
      </c>
      <c r="AA74" s="133" t="s">
        <v>158</v>
      </c>
      <c r="AB74" s="205">
        <f>VLOOKUP($AA74,vstupy!$B$34:$C$36,2,FALSE)</f>
        <v>0</v>
      </c>
      <c r="AC74" s="205">
        <f t="shared" si="638"/>
        <v>0</v>
      </c>
      <c r="AD74" s="467"/>
      <c r="AE74" s="419"/>
      <c r="AF74" s="385"/>
      <c r="AG74" s="414"/>
      <c r="AH74" s="414"/>
      <c r="AI74" s="414"/>
      <c r="AJ74" s="414"/>
      <c r="AK74" s="414"/>
      <c r="AL74" s="414"/>
      <c r="AM74" s="413"/>
      <c r="AN74" s="414"/>
      <c r="AO74" s="415"/>
      <c r="AP74" s="385"/>
      <c r="AQ74" s="383"/>
      <c r="AR74" s="383"/>
      <c r="AS74" s="383"/>
      <c r="AT74" s="383"/>
      <c r="AU74" s="383"/>
      <c r="AV74" s="383"/>
      <c r="AW74" s="383"/>
      <c r="AX74" s="383"/>
      <c r="AY74" s="383"/>
      <c r="AZ74" s="383"/>
      <c r="BA74" s="383"/>
      <c r="BB74" s="383"/>
      <c r="BC74" s="383"/>
      <c r="BD74" s="383"/>
      <c r="BE74" s="383"/>
      <c r="BF74" s="383"/>
      <c r="BG74" s="383"/>
      <c r="BH74" s="383"/>
      <c r="BI74" s="494"/>
      <c r="BJ74" s="380"/>
      <c r="BK74" s="385"/>
      <c r="BL74" s="383"/>
      <c r="BM74" s="383"/>
      <c r="BN74" s="383"/>
      <c r="BO74" s="383"/>
      <c r="BP74" s="383"/>
      <c r="BQ74" s="383"/>
      <c r="BR74" s="383"/>
      <c r="BS74" s="383"/>
      <c r="BT74" s="384"/>
      <c r="BU74" s="385"/>
      <c r="BV74" s="383"/>
      <c r="BW74" s="383"/>
      <c r="BX74" s="383"/>
      <c r="BY74" s="383"/>
      <c r="BZ74" s="383"/>
      <c r="CA74" s="383"/>
      <c r="CB74" s="383"/>
      <c r="CC74" s="383"/>
      <c r="CD74" s="384"/>
      <c r="CE74" s="426"/>
      <c r="CF74" s="385"/>
      <c r="CG74" s="383"/>
      <c r="CH74" s="383"/>
      <c r="CI74" s="383"/>
      <c r="CJ74" s="384"/>
      <c r="CK74" s="427"/>
      <c r="CL74" s="425"/>
      <c r="CM74" s="385"/>
      <c r="CN74" s="383"/>
      <c r="CO74" s="383"/>
      <c r="CP74" s="383"/>
      <c r="CQ74" s="383"/>
      <c r="CR74" s="383"/>
      <c r="CS74" s="383"/>
      <c r="CT74" s="383"/>
      <c r="CU74" s="383"/>
      <c r="CV74" s="384"/>
      <c r="CW74" s="380"/>
      <c r="CX74" s="380"/>
      <c r="CY74" s="385"/>
      <c r="CZ74" s="383"/>
      <c r="DA74" s="383"/>
      <c r="DB74" s="383"/>
      <c r="DC74" s="383"/>
      <c r="DD74" s="383"/>
      <c r="DE74" s="383"/>
      <c r="DF74" s="383"/>
      <c r="DG74" s="383"/>
      <c r="DH74" s="384"/>
      <c r="DI74" s="377"/>
      <c r="DJ74" s="377"/>
      <c r="DK74" s="422"/>
      <c r="DL74" s="422"/>
      <c r="DM74" s="422"/>
      <c r="DN74" s="422"/>
      <c r="DO74" s="422"/>
      <c r="DP74" s="422"/>
      <c r="DQ74" s="421"/>
      <c r="DR74" s="385"/>
      <c r="DS74" s="383"/>
      <c r="DT74" s="383"/>
      <c r="DU74" s="383"/>
      <c r="DV74" s="384"/>
      <c r="DW74" s="451"/>
      <c r="DX74" s="385"/>
      <c r="DY74" s="383"/>
      <c r="DZ74" s="383"/>
      <c r="EA74" s="383"/>
      <c r="EB74" s="384"/>
      <c r="EC74" s="451"/>
      <c r="ED74" s="450"/>
    </row>
    <row r="75" spans="1:134" ht="12.6" customHeight="1" x14ac:dyDescent="0.2">
      <c r="B75" s="469">
        <f t="shared" ref="B75" si="1215">B72+1</f>
        <v>23</v>
      </c>
      <c r="C75" s="457"/>
      <c r="D75" s="457"/>
      <c r="E75" s="457"/>
      <c r="F75" s="470" t="s">
        <v>212</v>
      </c>
      <c r="G75" s="461"/>
      <c r="H75" s="462" t="str">
        <f t="shared" ref="H75" si="1216">IF($F75="3e)  Skoršia transpozícia  - zavedenie transpozície pred termínom ktorý určuje smernica EÚ. "," ","")</f>
        <v/>
      </c>
      <c r="I75" s="462" t="str">
        <f t="shared" ref="I75" si="1217">IF($F75="3e)  Skoršia transpozícia  - zavedenie transpozície pred termínom ktorý určuje smernica EÚ. ",$H75,"NA")</f>
        <v>NA</v>
      </c>
      <c r="J75" s="486">
        <f>IF(I75&gt;12,1,I75/12)</f>
        <v>1</v>
      </c>
      <c r="K75" s="470"/>
      <c r="L75" s="436"/>
      <c r="M75" s="473">
        <f>IF(L75="N",0,L75)</f>
        <v>0</v>
      </c>
      <c r="N75" s="436" t="s">
        <v>212</v>
      </c>
      <c r="O75" s="436"/>
      <c r="P75" s="436"/>
      <c r="Q75" s="408" t="s">
        <v>36</v>
      </c>
      <c r="R75" s="409">
        <f>VLOOKUP(Q75,vstupy!$B$3:$C$15,2,FALSE)</f>
        <v>0</v>
      </c>
      <c r="S75" s="436"/>
      <c r="T75" s="445"/>
      <c r="U75" s="408" t="s">
        <v>36</v>
      </c>
      <c r="V75" s="409">
        <f>VLOOKUP(U75,vstupy!$B$3:$C$15,2,FALSE)</f>
        <v>0</v>
      </c>
      <c r="W75" s="436"/>
      <c r="X75" s="194" t="s">
        <v>157</v>
      </c>
      <c r="Y75" s="208" t="s">
        <v>152</v>
      </c>
      <c r="Z75" s="205">
        <f>VLOOKUP($X75,vstupy!$B$18:$F$31,MATCH($Y75,vstupy!$B$17:$F$17,0),0)</f>
        <v>0</v>
      </c>
      <c r="AA75" s="133" t="s">
        <v>158</v>
      </c>
      <c r="AB75" s="205">
        <f>VLOOKUP($AA75,vstupy!$B$34:$C$36,2,FALSE)</f>
        <v>0</v>
      </c>
      <c r="AC75" s="205">
        <f t="shared" si="638"/>
        <v>0</v>
      </c>
      <c r="AD75" s="465" t="s">
        <v>36</v>
      </c>
      <c r="AE75" s="417">
        <f>VLOOKUP(AD75,vstupy!$B$3:$C$15,2,FALSE)</f>
        <v>0</v>
      </c>
      <c r="AF75" s="458" t="str">
        <f>IFERROR(IF(M75=0,"N",O75/L75*J75),0)</f>
        <v>N</v>
      </c>
      <c r="AG75" s="413">
        <f>O75*J75</f>
        <v>0</v>
      </c>
      <c r="AH75" s="420">
        <f t="shared" ref="AH75" si="1218">P75*R75*J75</f>
        <v>0</v>
      </c>
      <c r="AI75" s="413">
        <f t="shared" ref="AI75" si="1219">IFERROR(AH75*M75,0)</f>
        <v>0</v>
      </c>
      <c r="AJ75" s="420" t="str">
        <f t="shared" si="177"/>
        <v>N</v>
      </c>
      <c r="AK75" s="413">
        <f t="shared" ref="AK75" si="1220">S75*J75</f>
        <v>0</v>
      </c>
      <c r="AL75" s="413">
        <f>T75*V75*J75</f>
        <v>0</v>
      </c>
      <c r="AM75" s="429">
        <f t="shared" ref="AM75" si="1221">IFERROR(AL75*M75,0)</f>
        <v>0</v>
      </c>
      <c r="AN75" s="413">
        <f t="shared" ref="AN75" si="1222">IF(W75&gt;0,IF(AE75&gt;0,($G$5/160)*(W75/60)*AE75*J75,0),IF(AE75&gt;0,($G$5/160)*((AC75+AC76+AC77)/60)*AE75*J75,0))</f>
        <v>0</v>
      </c>
      <c r="AO75" s="428">
        <f>IFERROR(AN75*M75,0)</f>
        <v>0</v>
      </c>
      <c r="AP75" s="385">
        <f t="shared" ref="AP75" si="1223">IF($N75="In (zvyšuje náklady)",AF75,0)</f>
        <v>0</v>
      </c>
      <c r="AQ75" s="383">
        <f t="shared" ref="AQ75" si="1224">IF($N75="In (zvyšuje náklady)",AG75,0)</f>
        <v>0</v>
      </c>
      <c r="AR75" s="383">
        <f t="shared" ref="AR75" si="1225">IF($N75="In (zvyšuje náklady)",AH75,0)</f>
        <v>0</v>
      </c>
      <c r="AS75" s="383">
        <f t="shared" ref="AS75" si="1226">IF($N75="In (zvyšuje náklady)",AI75,0)</f>
        <v>0</v>
      </c>
      <c r="AT75" s="383">
        <f t="shared" ref="AT75" si="1227">IF($N75="In (zvyšuje náklady)",AJ75,0)</f>
        <v>0</v>
      </c>
      <c r="AU75" s="383">
        <f t="shared" ref="AU75" si="1228">IF($N75="In (zvyšuje náklady)",AK75,0)</f>
        <v>0</v>
      </c>
      <c r="AV75" s="383">
        <f t="shared" ref="AV75" si="1229">IF($N75="In (zvyšuje náklady)",AL75,0)</f>
        <v>0</v>
      </c>
      <c r="AW75" s="383">
        <f t="shared" ref="AW75" si="1230">IF($N75="In (zvyšuje náklady)",AM75,0)</f>
        <v>0</v>
      </c>
      <c r="AX75" s="383">
        <f t="shared" ref="AX75" si="1231">IF($N75="In (zvyšuje náklady)",AN75,0)</f>
        <v>0</v>
      </c>
      <c r="AY75" s="383">
        <f t="shared" ref="AY75" si="1232">IF($N75="In (zvyšuje náklady)",AO75,0)</f>
        <v>0</v>
      </c>
      <c r="AZ75" s="383" t="str">
        <f t="shared" ref="AZ75" si="1233">IF($N75="Out (znižuje náklady)",AF75,"0")</f>
        <v>0</v>
      </c>
      <c r="BA75" s="383" t="str">
        <f t="shared" ref="BA75" si="1234">IF($N75="Out (znižuje náklady)",AG75,"0")</f>
        <v>0</v>
      </c>
      <c r="BB75" s="383" t="str">
        <f t="shared" ref="BB75" si="1235">IF($N75="Out (znižuje náklady)",AH75,"0")</f>
        <v>0</v>
      </c>
      <c r="BC75" s="383" t="str">
        <f t="shared" ref="BC75" si="1236">IF($N75="Out (znižuje náklady)",AI75,"0")</f>
        <v>0</v>
      </c>
      <c r="BD75" s="383" t="str">
        <f t="shared" ref="BD75" si="1237">IF($N75="Out (znižuje náklady)",AJ75,"0")</f>
        <v>0</v>
      </c>
      <c r="BE75" s="383" t="str">
        <f t="shared" ref="BE75" si="1238">IF($N75="Out (znižuje náklady)",AK75,"0")</f>
        <v>0</v>
      </c>
      <c r="BF75" s="383" t="str">
        <f t="shared" ref="BF75" si="1239">IF($N75="Out (znižuje náklady)",AL75,"0")</f>
        <v>0</v>
      </c>
      <c r="BG75" s="383" t="str">
        <f t="shared" ref="BG75" si="1240">IF($N75="Out (znižuje náklady)",AM75,"0")</f>
        <v>0</v>
      </c>
      <c r="BH75" s="383" t="str">
        <f t="shared" ref="BH75" si="1241">IF($N75="Out (znižuje náklady)",AN75,"0")</f>
        <v>0</v>
      </c>
      <c r="BI75" s="494" t="str">
        <f t="shared" ref="BI75" si="1242">IF($N75="Out (znižuje náklady)",AO75,"0")</f>
        <v>0</v>
      </c>
      <c r="BJ75" s="380">
        <f>IF(F75=vstupy!$B$47,0,1)</f>
        <v>1</v>
      </c>
      <c r="BK75" s="385">
        <f t="shared" ref="BK75" si="1243">$BJ75*AP75</f>
        <v>0</v>
      </c>
      <c r="BL75" s="383">
        <f t="shared" ref="BL75" si="1244">$BJ75*AQ75</f>
        <v>0</v>
      </c>
      <c r="BM75" s="383">
        <f t="shared" ref="BM75" si="1245">$BJ75*AR75</f>
        <v>0</v>
      </c>
      <c r="BN75" s="383">
        <f t="shared" ref="BN75" si="1246">$BJ75*AS75</f>
        <v>0</v>
      </c>
      <c r="BO75" s="383">
        <f t="shared" ref="BO75" si="1247">$BJ75*AT75</f>
        <v>0</v>
      </c>
      <c r="BP75" s="383">
        <f t="shared" ref="BP75" si="1248">$BJ75*AU75</f>
        <v>0</v>
      </c>
      <c r="BQ75" s="383">
        <f t="shared" ref="BQ75" si="1249">$BJ75*AV75</f>
        <v>0</v>
      </c>
      <c r="BR75" s="383">
        <f t="shared" ref="BR75" si="1250">$BJ75*AW75</f>
        <v>0</v>
      </c>
      <c r="BS75" s="383">
        <f t="shared" ref="BS75" si="1251">$BJ75*AX75</f>
        <v>0</v>
      </c>
      <c r="BT75" s="384">
        <f t="shared" ref="BT75" si="1252">$BJ75*AY75</f>
        <v>0</v>
      </c>
      <c r="BU75" s="385">
        <f t="shared" ref="BU75" si="1253">$BJ75*AZ75</f>
        <v>0</v>
      </c>
      <c r="BV75" s="383">
        <f t="shared" ref="BV75" si="1254">$BJ75*BA75</f>
        <v>0</v>
      </c>
      <c r="BW75" s="383">
        <f t="shared" ref="BW75" si="1255">$BJ75*BB75</f>
        <v>0</v>
      </c>
      <c r="BX75" s="383">
        <f t="shared" ref="BX75" si="1256">$BJ75*BC75</f>
        <v>0</v>
      </c>
      <c r="BY75" s="383">
        <f t="shared" ref="BY75" si="1257">$BJ75*BD75</f>
        <v>0</v>
      </c>
      <c r="BZ75" s="383">
        <f t="shared" ref="BZ75" si="1258">$BJ75*BE75</f>
        <v>0</v>
      </c>
      <c r="CA75" s="383">
        <f t="shared" ref="CA75" si="1259">$BJ75*BF75</f>
        <v>0</v>
      </c>
      <c r="CB75" s="383">
        <f t="shared" ref="CB75" si="1260">$BJ75*BG75</f>
        <v>0</v>
      </c>
      <c r="CC75" s="383">
        <f t="shared" ref="CC75" si="1261">$BJ75*BH75</f>
        <v>0</v>
      </c>
      <c r="CD75" s="384">
        <f t="shared" ref="CD75" si="1262">$BJ75*BI75</f>
        <v>0</v>
      </c>
      <c r="CE75" s="426">
        <f>IF(N75="Nemení sa",1,0)</f>
        <v>0</v>
      </c>
      <c r="CF75" s="385">
        <f>AG75*$CE75</f>
        <v>0</v>
      </c>
      <c r="CG75" s="383">
        <f>AI75*$CE75</f>
        <v>0</v>
      </c>
      <c r="CH75" s="383">
        <f>AK75*$CE75</f>
        <v>0</v>
      </c>
      <c r="CI75" s="383">
        <f>AM75*$CE75</f>
        <v>0</v>
      </c>
      <c r="CJ75" s="384">
        <f>AO75*$CE75</f>
        <v>0</v>
      </c>
      <c r="CK75" s="427">
        <f t="shared" ref="CK75" si="1263">SUM(CF75:CJ77)</f>
        <v>0</v>
      </c>
      <c r="CL75" s="423">
        <f>IF(F75=vstupy!B$42,"1",0)</f>
        <v>0</v>
      </c>
      <c r="CM75" s="385">
        <f t="shared" ref="CM75:CV75" si="1264">IF($CL75="1",AP75,0)</f>
        <v>0</v>
      </c>
      <c r="CN75" s="383">
        <f t="shared" si="1264"/>
        <v>0</v>
      </c>
      <c r="CO75" s="383">
        <f t="shared" si="1264"/>
        <v>0</v>
      </c>
      <c r="CP75" s="383">
        <f t="shared" si="1264"/>
        <v>0</v>
      </c>
      <c r="CQ75" s="383">
        <f t="shared" si="1264"/>
        <v>0</v>
      </c>
      <c r="CR75" s="383">
        <f t="shared" si="1264"/>
        <v>0</v>
      </c>
      <c r="CS75" s="383">
        <f t="shared" si="1264"/>
        <v>0</v>
      </c>
      <c r="CT75" s="383">
        <f t="shared" si="1264"/>
        <v>0</v>
      </c>
      <c r="CU75" s="383">
        <f t="shared" si="1264"/>
        <v>0</v>
      </c>
      <c r="CV75" s="384">
        <f t="shared" si="1264"/>
        <v>0</v>
      </c>
      <c r="CW75" s="380">
        <f>CP75+CT75+CV75</f>
        <v>0</v>
      </c>
      <c r="CX75" s="380">
        <f t="shared" ref="CX75" si="1265">CN75+CR75</f>
        <v>0</v>
      </c>
      <c r="CY75" s="385">
        <f t="shared" ref="CY75:DH75" si="1266">IF($CL75="1",AZ75,0)</f>
        <v>0</v>
      </c>
      <c r="CZ75" s="383">
        <f t="shared" si="1266"/>
        <v>0</v>
      </c>
      <c r="DA75" s="383">
        <f t="shared" si="1266"/>
        <v>0</v>
      </c>
      <c r="DB75" s="383">
        <f t="shared" si="1266"/>
        <v>0</v>
      </c>
      <c r="DC75" s="383">
        <f t="shared" si="1266"/>
        <v>0</v>
      </c>
      <c r="DD75" s="383">
        <f t="shared" si="1266"/>
        <v>0</v>
      </c>
      <c r="DE75" s="383">
        <f t="shared" si="1266"/>
        <v>0</v>
      </c>
      <c r="DF75" s="383">
        <f t="shared" si="1266"/>
        <v>0</v>
      </c>
      <c r="DG75" s="383">
        <f t="shared" si="1266"/>
        <v>0</v>
      </c>
      <c r="DH75" s="384">
        <f t="shared" si="1266"/>
        <v>0</v>
      </c>
      <c r="DI75" s="377">
        <f>DB75+DF75+DH75</f>
        <v>0</v>
      </c>
      <c r="DJ75" s="377">
        <f t="shared" ref="DJ75" si="1267">CZ75+DD75</f>
        <v>0</v>
      </c>
      <c r="DK75" s="422">
        <f>IF(CE75=0,1,0)</f>
        <v>1</v>
      </c>
      <c r="DL75" s="422">
        <f>IFERROR(IF($AF75="N",AH75+AJ75+AL75+AN75,AF75+AH75+AJ75+AL75+AN75),0)*$DK75</f>
        <v>0</v>
      </c>
      <c r="DM75" s="422">
        <f>(AG75+AI75+AK75+AM75+AO75)*$DK75</f>
        <v>0</v>
      </c>
      <c r="DN75" s="422">
        <f>AS75+AW75+AY75-CW75</f>
        <v>0</v>
      </c>
      <c r="DO75" s="422">
        <f>BC75+BG75+BI75-DI75</f>
        <v>0</v>
      </c>
      <c r="DP75" s="422">
        <f>DN75+DO75</f>
        <v>0</v>
      </c>
      <c r="DQ75" s="421" t="str">
        <f>IF(OR(F75=vstupy!B$40,F75=vstupy!B$41,F75=vstupy!B$42,),"0","1")</f>
        <v>0</v>
      </c>
      <c r="DR75" s="385">
        <f>IF($DQ75="1",AQ75,"0")+CF75</f>
        <v>0</v>
      </c>
      <c r="DS75" s="383">
        <f>IF($DQ75="1",AS75,"0")+CG75</f>
        <v>0</v>
      </c>
      <c r="DT75" s="383">
        <f>IF($DQ75="1",AU75,"0")+CH75</f>
        <v>0</v>
      </c>
      <c r="DU75" s="383">
        <f>IF($DQ75="1",AW75,"0")+CI75</f>
        <v>0</v>
      </c>
      <c r="DV75" s="384">
        <f>IF($DQ75="1",AY75,"0")+CJ75</f>
        <v>0</v>
      </c>
      <c r="DW75" s="451">
        <f t="shared" ref="DW75" si="1268">SUM(DR75:DV77)</f>
        <v>0</v>
      </c>
      <c r="DX75" s="385" t="str">
        <f t="shared" ref="DX75" si="1269">IF($DQ75="1",BA75,"0")</f>
        <v>0</v>
      </c>
      <c r="DY75" s="383" t="str">
        <f t="shared" ref="DY75" si="1270">IF($DQ75="1",BC75,"0")</f>
        <v>0</v>
      </c>
      <c r="DZ75" s="383" t="str">
        <f t="shared" ref="DZ75" si="1271">IF($DQ75="1",BE75,"0")</f>
        <v>0</v>
      </c>
      <c r="EA75" s="383" t="str">
        <f>IF($DQ75="1",BG75,"0")</f>
        <v>0</v>
      </c>
      <c r="EB75" s="384" t="str">
        <f>IF($DQ75="1",BI75,"0")</f>
        <v>0</v>
      </c>
      <c r="EC75" s="451">
        <f t="shared" ref="EC75" si="1272">SUM(DX75:EB77)</f>
        <v>0</v>
      </c>
      <c r="ED75" s="450">
        <f>EC75+DW75</f>
        <v>0</v>
      </c>
    </row>
    <row r="76" spans="1:134" ht="12.6" customHeight="1" x14ac:dyDescent="0.2">
      <c r="B76" s="469"/>
      <c r="C76" s="457"/>
      <c r="D76" s="457"/>
      <c r="E76" s="457"/>
      <c r="F76" s="471"/>
      <c r="G76" s="461"/>
      <c r="H76" s="463"/>
      <c r="I76" s="463"/>
      <c r="J76" s="487"/>
      <c r="K76" s="471"/>
      <c r="L76" s="436"/>
      <c r="M76" s="473"/>
      <c r="N76" s="436"/>
      <c r="O76" s="436"/>
      <c r="P76" s="436"/>
      <c r="Q76" s="408"/>
      <c r="R76" s="409"/>
      <c r="S76" s="436"/>
      <c r="T76" s="445"/>
      <c r="U76" s="408"/>
      <c r="V76" s="409"/>
      <c r="W76" s="436"/>
      <c r="X76" s="194" t="s">
        <v>157</v>
      </c>
      <c r="Y76" s="208" t="s">
        <v>152</v>
      </c>
      <c r="Z76" s="205">
        <f>VLOOKUP($X76,vstupy!$B$18:$F$31,MATCH($Y76,vstupy!$B$17:$F$17,0),0)</f>
        <v>0</v>
      </c>
      <c r="AA76" s="133" t="s">
        <v>158</v>
      </c>
      <c r="AB76" s="205">
        <f>VLOOKUP($AA76,vstupy!$B$34:$C$36,2,FALSE)</f>
        <v>0</v>
      </c>
      <c r="AC76" s="205">
        <f t="shared" si="638"/>
        <v>0</v>
      </c>
      <c r="AD76" s="466"/>
      <c r="AE76" s="418"/>
      <c r="AF76" s="385"/>
      <c r="AG76" s="414"/>
      <c r="AH76" s="414"/>
      <c r="AI76" s="414"/>
      <c r="AJ76" s="414"/>
      <c r="AK76" s="414"/>
      <c r="AL76" s="414"/>
      <c r="AM76" s="430"/>
      <c r="AN76" s="414"/>
      <c r="AO76" s="415"/>
      <c r="AP76" s="385"/>
      <c r="AQ76" s="383"/>
      <c r="AR76" s="383"/>
      <c r="AS76" s="383"/>
      <c r="AT76" s="383"/>
      <c r="AU76" s="383"/>
      <c r="AV76" s="383"/>
      <c r="AW76" s="383"/>
      <c r="AX76" s="383"/>
      <c r="AY76" s="383"/>
      <c r="AZ76" s="383"/>
      <c r="BA76" s="383"/>
      <c r="BB76" s="383"/>
      <c r="BC76" s="383"/>
      <c r="BD76" s="383"/>
      <c r="BE76" s="383"/>
      <c r="BF76" s="383"/>
      <c r="BG76" s="383"/>
      <c r="BH76" s="383"/>
      <c r="BI76" s="494"/>
      <c r="BJ76" s="380"/>
      <c r="BK76" s="385"/>
      <c r="BL76" s="383"/>
      <c r="BM76" s="383"/>
      <c r="BN76" s="383"/>
      <c r="BO76" s="383"/>
      <c r="BP76" s="383"/>
      <c r="BQ76" s="383"/>
      <c r="BR76" s="383"/>
      <c r="BS76" s="383"/>
      <c r="BT76" s="384"/>
      <c r="BU76" s="385"/>
      <c r="BV76" s="383"/>
      <c r="BW76" s="383"/>
      <c r="BX76" s="383"/>
      <c r="BY76" s="383"/>
      <c r="BZ76" s="383"/>
      <c r="CA76" s="383"/>
      <c r="CB76" s="383"/>
      <c r="CC76" s="383"/>
      <c r="CD76" s="384"/>
      <c r="CE76" s="426"/>
      <c r="CF76" s="385"/>
      <c r="CG76" s="383"/>
      <c r="CH76" s="383"/>
      <c r="CI76" s="383"/>
      <c r="CJ76" s="384"/>
      <c r="CK76" s="427"/>
      <c r="CL76" s="424"/>
      <c r="CM76" s="385"/>
      <c r="CN76" s="383"/>
      <c r="CO76" s="383"/>
      <c r="CP76" s="383"/>
      <c r="CQ76" s="383"/>
      <c r="CR76" s="383"/>
      <c r="CS76" s="383"/>
      <c r="CT76" s="383"/>
      <c r="CU76" s="383"/>
      <c r="CV76" s="384"/>
      <c r="CW76" s="380"/>
      <c r="CX76" s="380"/>
      <c r="CY76" s="385"/>
      <c r="CZ76" s="383"/>
      <c r="DA76" s="383"/>
      <c r="DB76" s="383"/>
      <c r="DC76" s="383"/>
      <c r="DD76" s="383"/>
      <c r="DE76" s="383"/>
      <c r="DF76" s="383"/>
      <c r="DG76" s="383"/>
      <c r="DH76" s="384"/>
      <c r="DI76" s="377"/>
      <c r="DJ76" s="377"/>
      <c r="DK76" s="422"/>
      <c r="DL76" s="422"/>
      <c r="DM76" s="422"/>
      <c r="DN76" s="422"/>
      <c r="DO76" s="422"/>
      <c r="DP76" s="422"/>
      <c r="DQ76" s="421"/>
      <c r="DR76" s="385"/>
      <c r="DS76" s="383"/>
      <c r="DT76" s="383"/>
      <c r="DU76" s="383"/>
      <c r="DV76" s="384"/>
      <c r="DW76" s="451"/>
      <c r="DX76" s="385"/>
      <c r="DY76" s="383"/>
      <c r="DZ76" s="383"/>
      <c r="EA76" s="383"/>
      <c r="EB76" s="384"/>
      <c r="EC76" s="451"/>
      <c r="ED76" s="450"/>
    </row>
    <row r="77" spans="1:134" ht="12.6" customHeight="1" x14ac:dyDescent="0.2">
      <c r="B77" s="469"/>
      <c r="C77" s="457"/>
      <c r="D77" s="457"/>
      <c r="E77" s="457"/>
      <c r="F77" s="472"/>
      <c r="G77" s="461"/>
      <c r="H77" s="464"/>
      <c r="I77" s="464"/>
      <c r="J77" s="488"/>
      <c r="K77" s="472"/>
      <c r="L77" s="436"/>
      <c r="M77" s="473"/>
      <c r="N77" s="436"/>
      <c r="O77" s="436"/>
      <c r="P77" s="436"/>
      <c r="Q77" s="408"/>
      <c r="R77" s="409"/>
      <c r="S77" s="436"/>
      <c r="T77" s="445"/>
      <c r="U77" s="408"/>
      <c r="V77" s="409"/>
      <c r="W77" s="436"/>
      <c r="X77" s="194" t="s">
        <v>157</v>
      </c>
      <c r="Y77" s="208" t="s">
        <v>152</v>
      </c>
      <c r="Z77" s="205">
        <f>VLOOKUP($X77,vstupy!$B$18:$F$31,MATCH($Y77,vstupy!$B$17:$F$17,0),0)</f>
        <v>0</v>
      </c>
      <c r="AA77" s="133" t="s">
        <v>158</v>
      </c>
      <c r="AB77" s="205">
        <f>VLOOKUP($AA77,vstupy!$B$34:$C$36,2,FALSE)</f>
        <v>0</v>
      </c>
      <c r="AC77" s="205">
        <f t="shared" ref="AC77:AC140" si="1273">Z77+AB77</f>
        <v>0</v>
      </c>
      <c r="AD77" s="467"/>
      <c r="AE77" s="419"/>
      <c r="AF77" s="385"/>
      <c r="AG77" s="414"/>
      <c r="AH77" s="414"/>
      <c r="AI77" s="414"/>
      <c r="AJ77" s="414"/>
      <c r="AK77" s="414"/>
      <c r="AL77" s="414"/>
      <c r="AM77" s="413"/>
      <c r="AN77" s="414"/>
      <c r="AO77" s="415"/>
      <c r="AP77" s="385"/>
      <c r="AQ77" s="383"/>
      <c r="AR77" s="383"/>
      <c r="AS77" s="383"/>
      <c r="AT77" s="383"/>
      <c r="AU77" s="383"/>
      <c r="AV77" s="383"/>
      <c r="AW77" s="383"/>
      <c r="AX77" s="383"/>
      <c r="AY77" s="383"/>
      <c r="AZ77" s="383"/>
      <c r="BA77" s="383"/>
      <c r="BB77" s="383"/>
      <c r="BC77" s="383"/>
      <c r="BD77" s="383"/>
      <c r="BE77" s="383"/>
      <c r="BF77" s="383"/>
      <c r="BG77" s="383"/>
      <c r="BH77" s="383"/>
      <c r="BI77" s="494"/>
      <c r="BJ77" s="380"/>
      <c r="BK77" s="385"/>
      <c r="BL77" s="383"/>
      <c r="BM77" s="383"/>
      <c r="BN77" s="383"/>
      <c r="BO77" s="383"/>
      <c r="BP77" s="383"/>
      <c r="BQ77" s="383"/>
      <c r="BR77" s="383"/>
      <c r="BS77" s="383"/>
      <c r="BT77" s="384"/>
      <c r="BU77" s="385"/>
      <c r="BV77" s="383"/>
      <c r="BW77" s="383"/>
      <c r="BX77" s="383"/>
      <c r="BY77" s="383"/>
      <c r="BZ77" s="383"/>
      <c r="CA77" s="383"/>
      <c r="CB77" s="383"/>
      <c r="CC77" s="383"/>
      <c r="CD77" s="384"/>
      <c r="CE77" s="426"/>
      <c r="CF77" s="385"/>
      <c r="CG77" s="383"/>
      <c r="CH77" s="383"/>
      <c r="CI77" s="383"/>
      <c r="CJ77" s="384"/>
      <c r="CK77" s="427"/>
      <c r="CL77" s="425"/>
      <c r="CM77" s="385"/>
      <c r="CN77" s="383"/>
      <c r="CO77" s="383"/>
      <c r="CP77" s="383"/>
      <c r="CQ77" s="383"/>
      <c r="CR77" s="383"/>
      <c r="CS77" s="383"/>
      <c r="CT77" s="383"/>
      <c r="CU77" s="383"/>
      <c r="CV77" s="384"/>
      <c r="CW77" s="380"/>
      <c r="CX77" s="380"/>
      <c r="CY77" s="385"/>
      <c r="CZ77" s="383"/>
      <c r="DA77" s="383"/>
      <c r="DB77" s="383"/>
      <c r="DC77" s="383"/>
      <c r="DD77" s="383"/>
      <c r="DE77" s="383"/>
      <c r="DF77" s="383"/>
      <c r="DG77" s="383"/>
      <c r="DH77" s="384"/>
      <c r="DI77" s="377"/>
      <c r="DJ77" s="377"/>
      <c r="DK77" s="422"/>
      <c r="DL77" s="422"/>
      <c r="DM77" s="422"/>
      <c r="DN77" s="422"/>
      <c r="DO77" s="422"/>
      <c r="DP77" s="422"/>
      <c r="DQ77" s="421"/>
      <c r="DR77" s="385"/>
      <c r="DS77" s="383"/>
      <c r="DT77" s="383"/>
      <c r="DU77" s="383"/>
      <c r="DV77" s="384"/>
      <c r="DW77" s="451"/>
      <c r="DX77" s="385"/>
      <c r="DY77" s="383"/>
      <c r="DZ77" s="383"/>
      <c r="EA77" s="383"/>
      <c r="EB77" s="384"/>
      <c r="EC77" s="451"/>
      <c r="ED77" s="450"/>
    </row>
    <row r="78" spans="1:134" ht="12.6" customHeight="1" x14ac:dyDescent="0.2">
      <c r="B78" s="469">
        <f t="shared" ref="B78" si="1274">B75+1</f>
        <v>24</v>
      </c>
      <c r="C78" s="457"/>
      <c r="D78" s="457"/>
      <c r="E78" s="457"/>
      <c r="F78" s="470" t="s">
        <v>212</v>
      </c>
      <c r="G78" s="461"/>
      <c r="H78" s="462" t="str">
        <f t="shared" ref="H78" si="1275">IF($F78="3e)  Skoršia transpozícia  - zavedenie transpozície pred termínom ktorý určuje smernica EÚ. "," ","")</f>
        <v/>
      </c>
      <c r="I78" s="462" t="str">
        <f t="shared" ref="I78" si="1276">IF($F78="3e)  Skoršia transpozícia  - zavedenie transpozície pred termínom ktorý určuje smernica EÚ. ",$H78,"NA")</f>
        <v>NA</v>
      </c>
      <c r="J78" s="486">
        <f>IF(I78&gt;12,1,I78/12)</f>
        <v>1</v>
      </c>
      <c r="K78" s="470"/>
      <c r="L78" s="436"/>
      <c r="M78" s="473">
        <f>IF(L78="N",0,L78)</f>
        <v>0</v>
      </c>
      <c r="N78" s="436" t="s">
        <v>212</v>
      </c>
      <c r="O78" s="436"/>
      <c r="P78" s="436"/>
      <c r="Q78" s="408" t="s">
        <v>36</v>
      </c>
      <c r="R78" s="409">
        <f>VLOOKUP(Q78,vstupy!$B$3:$C$15,2,FALSE)</f>
        <v>0</v>
      </c>
      <c r="S78" s="436"/>
      <c r="T78" s="445"/>
      <c r="U78" s="408" t="s">
        <v>36</v>
      </c>
      <c r="V78" s="409">
        <f>VLOOKUP(U78,vstupy!$B$3:$C$15,2,FALSE)</f>
        <v>0</v>
      </c>
      <c r="W78" s="436"/>
      <c r="X78" s="194" t="s">
        <v>157</v>
      </c>
      <c r="Y78" s="208" t="s">
        <v>152</v>
      </c>
      <c r="Z78" s="205">
        <f>VLOOKUP($X78,vstupy!$B$18:$F$31,MATCH($Y78,vstupy!$B$17:$F$17,0),0)</f>
        <v>0</v>
      </c>
      <c r="AA78" s="133" t="s">
        <v>158</v>
      </c>
      <c r="AB78" s="205">
        <f>VLOOKUP($AA78,vstupy!$B$34:$C$36,2,FALSE)</f>
        <v>0</v>
      </c>
      <c r="AC78" s="205">
        <f t="shared" si="1273"/>
        <v>0</v>
      </c>
      <c r="AD78" s="465" t="s">
        <v>36</v>
      </c>
      <c r="AE78" s="417">
        <f>VLOOKUP(AD78,vstupy!$B$3:$C$15,2,FALSE)</f>
        <v>0</v>
      </c>
      <c r="AF78" s="458" t="str">
        <f>IFERROR(IF(M78=0,"N",O78/L78*J78),0)</f>
        <v>N</v>
      </c>
      <c r="AG78" s="413">
        <f>O78*J78</f>
        <v>0</v>
      </c>
      <c r="AH78" s="420">
        <f t="shared" ref="AH78" si="1277">P78*R78*J78</f>
        <v>0</v>
      </c>
      <c r="AI78" s="413">
        <f t="shared" ref="AI78" si="1278">IFERROR(AH78*M78,0)</f>
        <v>0</v>
      </c>
      <c r="AJ78" s="420" t="str">
        <f t="shared" si="177"/>
        <v>N</v>
      </c>
      <c r="AK78" s="413">
        <f t="shared" ref="AK78" si="1279">S78*J78</f>
        <v>0</v>
      </c>
      <c r="AL78" s="413">
        <f>T78*V78*J78</f>
        <v>0</v>
      </c>
      <c r="AM78" s="429">
        <f t="shared" ref="AM78" si="1280">IFERROR(AL78*M78,0)</f>
        <v>0</v>
      </c>
      <c r="AN78" s="413">
        <f t="shared" ref="AN78" si="1281">IF(W78&gt;0,IF(AE78&gt;0,($G$5/160)*(W78/60)*AE78*J78,0),IF(AE78&gt;0,($G$5/160)*((AC78+AC79+AC80)/60)*AE78*J78,0))</f>
        <v>0</v>
      </c>
      <c r="AO78" s="428">
        <f>IFERROR(AN78*M78,0)</f>
        <v>0</v>
      </c>
      <c r="AP78" s="385">
        <f t="shared" ref="AP78" si="1282">IF($N78="In (zvyšuje náklady)",AF78,0)</f>
        <v>0</v>
      </c>
      <c r="AQ78" s="383">
        <f t="shared" ref="AQ78" si="1283">IF($N78="In (zvyšuje náklady)",AG78,0)</f>
        <v>0</v>
      </c>
      <c r="AR78" s="383">
        <f t="shared" ref="AR78" si="1284">IF($N78="In (zvyšuje náklady)",AH78,0)</f>
        <v>0</v>
      </c>
      <c r="AS78" s="383">
        <f t="shared" ref="AS78" si="1285">IF($N78="In (zvyšuje náklady)",AI78,0)</f>
        <v>0</v>
      </c>
      <c r="AT78" s="383">
        <f t="shared" ref="AT78" si="1286">IF($N78="In (zvyšuje náklady)",AJ78,0)</f>
        <v>0</v>
      </c>
      <c r="AU78" s="383">
        <f t="shared" ref="AU78" si="1287">IF($N78="In (zvyšuje náklady)",AK78,0)</f>
        <v>0</v>
      </c>
      <c r="AV78" s="383">
        <f t="shared" ref="AV78" si="1288">IF($N78="In (zvyšuje náklady)",AL78,0)</f>
        <v>0</v>
      </c>
      <c r="AW78" s="383">
        <f t="shared" ref="AW78" si="1289">IF($N78="In (zvyšuje náklady)",AM78,0)</f>
        <v>0</v>
      </c>
      <c r="AX78" s="383">
        <f t="shared" ref="AX78" si="1290">IF($N78="In (zvyšuje náklady)",AN78,0)</f>
        <v>0</v>
      </c>
      <c r="AY78" s="383">
        <f t="shared" ref="AY78" si="1291">IF($N78="In (zvyšuje náklady)",AO78,0)</f>
        <v>0</v>
      </c>
      <c r="AZ78" s="383" t="str">
        <f t="shared" ref="AZ78" si="1292">IF($N78="Out (znižuje náklady)",AF78,"0")</f>
        <v>0</v>
      </c>
      <c r="BA78" s="383" t="str">
        <f t="shared" ref="BA78" si="1293">IF($N78="Out (znižuje náklady)",AG78,"0")</f>
        <v>0</v>
      </c>
      <c r="BB78" s="383" t="str">
        <f t="shared" ref="BB78" si="1294">IF($N78="Out (znižuje náklady)",AH78,"0")</f>
        <v>0</v>
      </c>
      <c r="BC78" s="383" t="str">
        <f t="shared" ref="BC78" si="1295">IF($N78="Out (znižuje náklady)",AI78,"0")</f>
        <v>0</v>
      </c>
      <c r="BD78" s="383" t="str">
        <f t="shared" ref="BD78" si="1296">IF($N78="Out (znižuje náklady)",AJ78,"0")</f>
        <v>0</v>
      </c>
      <c r="BE78" s="383" t="str">
        <f t="shared" ref="BE78" si="1297">IF($N78="Out (znižuje náklady)",AK78,"0")</f>
        <v>0</v>
      </c>
      <c r="BF78" s="383" t="str">
        <f t="shared" ref="BF78" si="1298">IF($N78="Out (znižuje náklady)",AL78,"0")</f>
        <v>0</v>
      </c>
      <c r="BG78" s="383" t="str">
        <f t="shared" ref="BG78" si="1299">IF($N78="Out (znižuje náklady)",AM78,"0")</f>
        <v>0</v>
      </c>
      <c r="BH78" s="383" t="str">
        <f t="shared" ref="BH78" si="1300">IF($N78="Out (znižuje náklady)",AN78,"0")</f>
        <v>0</v>
      </c>
      <c r="BI78" s="494" t="str">
        <f t="shared" ref="BI78" si="1301">IF($N78="Out (znižuje náklady)",AO78,"0")</f>
        <v>0</v>
      </c>
      <c r="BJ78" s="380">
        <f>IF(F78=vstupy!$B$47,0,1)</f>
        <v>1</v>
      </c>
      <c r="BK78" s="385">
        <f t="shared" ref="BK78" si="1302">$BJ78*AP78</f>
        <v>0</v>
      </c>
      <c r="BL78" s="383">
        <f t="shared" ref="BL78" si="1303">$BJ78*AQ78</f>
        <v>0</v>
      </c>
      <c r="BM78" s="383">
        <f t="shared" ref="BM78" si="1304">$BJ78*AR78</f>
        <v>0</v>
      </c>
      <c r="BN78" s="383">
        <f t="shared" ref="BN78" si="1305">$BJ78*AS78</f>
        <v>0</v>
      </c>
      <c r="BO78" s="383">
        <f t="shared" ref="BO78" si="1306">$BJ78*AT78</f>
        <v>0</v>
      </c>
      <c r="BP78" s="383">
        <f t="shared" ref="BP78" si="1307">$BJ78*AU78</f>
        <v>0</v>
      </c>
      <c r="BQ78" s="383">
        <f t="shared" ref="BQ78" si="1308">$BJ78*AV78</f>
        <v>0</v>
      </c>
      <c r="BR78" s="383">
        <f t="shared" ref="BR78" si="1309">$BJ78*AW78</f>
        <v>0</v>
      </c>
      <c r="BS78" s="383">
        <f t="shared" ref="BS78" si="1310">$BJ78*AX78</f>
        <v>0</v>
      </c>
      <c r="BT78" s="384">
        <f t="shared" ref="BT78" si="1311">$BJ78*AY78</f>
        <v>0</v>
      </c>
      <c r="BU78" s="385">
        <f t="shared" ref="BU78" si="1312">$BJ78*AZ78</f>
        <v>0</v>
      </c>
      <c r="BV78" s="383">
        <f t="shared" ref="BV78" si="1313">$BJ78*BA78</f>
        <v>0</v>
      </c>
      <c r="BW78" s="383">
        <f t="shared" ref="BW78" si="1314">$BJ78*BB78</f>
        <v>0</v>
      </c>
      <c r="BX78" s="383">
        <f t="shared" ref="BX78" si="1315">$BJ78*BC78</f>
        <v>0</v>
      </c>
      <c r="BY78" s="383">
        <f t="shared" ref="BY78" si="1316">$BJ78*BD78</f>
        <v>0</v>
      </c>
      <c r="BZ78" s="383">
        <f t="shared" ref="BZ78" si="1317">$BJ78*BE78</f>
        <v>0</v>
      </c>
      <c r="CA78" s="383">
        <f t="shared" ref="CA78" si="1318">$BJ78*BF78</f>
        <v>0</v>
      </c>
      <c r="CB78" s="383">
        <f t="shared" ref="CB78" si="1319">$BJ78*BG78</f>
        <v>0</v>
      </c>
      <c r="CC78" s="383">
        <f t="shared" ref="CC78" si="1320">$BJ78*BH78</f>
        <v>0</v>
      </c>
      <c r="CD78" s="384">
        <f t="shared" ref="CD78" si="1321">$BJ78*BI78</f>
        <v>0</v>
      </c>
      <c r="CE78" s="426">
        <f>IF(N78="Nemení sa",1,0)</f>
        <v>0</v>
      </c>
      <c r="CF78" s="385">
        <f>AG78*$CE78</f>
        <v>0</v>
      </c>
      <c r="CG78" s="383">
        <f>AI78*$CE78</f>
        <v>0</v>
      </c>
      <c r="CH78" s="383">
        <f>AK78*$CE78</f>
        <v>0</v>
      </c>
      <c r="CI78" s="383">
        <f>AM78*$CE78</f>
        <v>0</v>
      </c>
      <c r="CJ78" s="384">
        <f>AO78*$CE78</f>
        <v>0</v>
      </c>
      <c r="CK78" s="427">
        <f t="shared" ref="CK78" si="1322">SUM(CF78:CJ80)</f>
        <v>0</v>
      </c>
      <c r="CL78" s="423">
        <f>IF(F78=vstupy!B$42,"1",0)</f>
        <v>0</v>
      </c>
      <c r="CM78" s="385">
        <f t="shared" ref="CM78:CV78" si="1323">IF($CL78="1",AP78,0)</f>
        <v>0</v>
      </c>
      <c r="CN78" s="383">
        <f t="shared" si="1323"/>
        <v>0</v>
      </c>
      <c r="CO78" s="383">
        <f t="shared" si="1323"/>
        <v>0</v>
      </c>
      <c r="CP78" s="383">
        <f t="shared" si="1323"/>
        <v>0</v>
      </c>
      <c r="CQ78" s="383">
        <f t="shared" si="1323"/>
        <v>0</v>
      </c>
      <c r="CR78" s="383">
        <f t="shared" si="1323"/>
        <v>0</v>
      </c>
      <c r="CS78" s="383">
        <f t="shared" si="1323"/>
        <v>0</v>
      </c>
      <c r="CT78" s="383">
        <f t="shared" si="1323"/>
        <v>0</v>
      </c>
      <c r="CU78" s="383">
        <f t="shared" si="1323"/>
        <v>0</v>
      </c>
      <c r="CV78" s="384">
        <f t="shared" si="1323"/>
        <v>0</v>
      </c>
      <c r="CW78" s="380">
        <f>CP78+CT78+CV78</f>
        <v>0</v>
      </c>
      <c r="CX78" s="380">
        <f t="shared" ref="CX78" si="1324">CN78+CR78</f>
        <v>0</v>
      </c>
      <c r="CY78" s="385">
        <f t="shared" ref="CY78:DH78" si="1325">IF($CL78="1",AZ78,0)</f>
        <v>0</v>
      </c>
      <c r="CZ78" s="383">
        <f t="shared" si="1325"/>
        <v>0</v>
      </c>
      <c r="DA78" s="383">
        <f t="shared" si="1325"/>
        <v>0</v>
      </c>
      <c r="DB78" s="383">
        <f t="shared" si="1325"/>
        <v>0</v>
      </c>
      <c r="DC78" s="383">
        <f t="shared" si="1325"/>
        <v>0</v>
      </c>
      <c r="DD78" s="383">
        <f t="shared" si="1325"/>
        <v>0</v>
      </c>
      <c r="DE78" s="383">
        <f t="shared" si="1325"/>
        <v>0</v>
      </c>
      <c r="DF78" s="383">
        <f t="shared" si="1325"/>
        <v>0</v>
      </c>
      <c r="DG78" s="383">
        <f t="shared" si="1325"/>
        <v>0</v>
      </c>
      <c r="DH78" s="384">
        <f t="shared" si="1325"/>
        <v>0</v>
      </c>
      <c r="DI78" s="377">
        <f>DB78+DF78+DH78</f>
        <v>0</v>
      </c>
      <c r="DJ78" s="377">
        <f t="shared" ref="DJ78" si="1326">CZ78+DD78</f>
        <v>0</v>
      </c>
      <c r="DK78" s="422">
        <f>IF(CE78=0,1,0)</f>
        <v>1</v>
      </c>
      <c r="DL78" s="422">
        <f>IFERROR(IF($AF78="N",AH78+AJ78+AL78+AN78,AF78+AH78+AJ78+AL78+AN78),0)*$DK78</f>
        <v>0</v>
      </c>
      <c r="DM78" s="422">
        <f>(AG78+AI78+AK78+AM78+AO78)*$DK78</f>
        <v>0</v>
      </c>
      <c r="DN78" s="422">
        <f>AS78+AW78+AY78-CW78</f>
        <v>0</v>
      </c>
      <c r="DO78" s="422">
        <f>BC78+BG78+BI78-DI78</f>
        <v>0</v>
      </c>
      <c r="DP78" s="422">
        <f>DN78+DO78</f>
        <v>0</v>
      </c>
      <c r="DQ78" s="421" t="str">
        <f>IF(OR(F78=vstupy!B$40,F78=vstupy!B$41,F78=vstupy!B$42,),"0","1")</f>
        <v>0</v>
      </c>
      <c r="DR78" s="385">
        <f>IF($DQ78="1",AQ78,"0")+CF78</f>
        <v>0</v>
      </c>
      <c r="DS78" s="383">
        <f>IF($DQ78="1",AS78,"0")+CG78</f>
        <v>0</v>
      </c>
      <c r="DT78" s="383">
        <f>IF($DQ78="1",AU78,"0")+CH78</f>
        <v>0</v>
      </c>
      <c r="DU78" s="383">
        <f>IF($DQ78="1",AW78,"0")+CI78</f>
        <v>0</v>
      </c>
      <c r="DV78" s="384">
        <f>IF($DQ78="1",AY78,"0")+CJ78</f>
        <v>0</v>
      </c>
      <c r="DW78" s="451">
        <f t="shared" ref="DW78" si="1327">SUM(DR78:DV80)</f>
        <v>0</v>
      </c>
      <c r="DX78" s="385" t="str">
        <f t="shared" ref="DX78" si="1328">IF($DQ78="1",BA78,"0")</f>
        <v>0</v>
      </c>
      <c r="DY78" s="383" t="str">
        <f t="shared" ref="DY78" si="1329">IF($DQ78="1",BC78,"0")</f>
        <v>0</v>
      </c>
      <c r="DZ78" s="383" t="str">
        <f t="shared" ref="DZ78" si="1330">IF($DQ78="1",BE78,"0")</f>
        <v>0</v>
      </c>
      <c r="EA78" s="383" t="str">
        <f>IF($DQ78="1",BG78,"0")</f>
        <v>0</v>
      </c>
      <c r="EB78" s="384" t="str">
        <f>IF($DQ78="1",BI78,"0")</f>
        <v>0</v>
      </c>
      <c r="EC78" s="451">
        <f t="shared" ref="EC78" si="1331">SUM(DX78:EB80)</f>
        <v>0</v>
      </c>
      <c r="ED78" s="450">
        <f>EC78+DW78</f>
        <v>0</v>
      </c>
    </row>
    <row r="79" spans="1:134" ht="12.6" customHeight="1" x14ac:dyDescent="0.2">
      <c r="B79" s="469"/>
      <c r="C79" s="457"/>
      <c r="D79" s="457"/>
      <c r="E79" s="457"/>
      <c r="F79" s="471"/>
      <c r="G79" s="461"/>
      <c r="H79" s="463"/>
      <c r="I79" s="463"/>
      <c r="J79" s="487"/>
      <c r="K79" s="471"/>
      <c r="L79" s="436"/>
      <c r="M79" s="473"/>
      <c r="N79" s="436"/>
      <c r="O79" s="436"/>
      <c r="P79" s="436"/>
      <c r="Q79" s="408"/>
      <c r="R79" s="409"/>
      <c r="S79" s="436"/>
      <c r="T79" s="445"/>
      <c r="U79" s="408"/>
      <c r="V79" s="409"/>
      <c r="W79" s="436"/>
      <c r="X79" s="194" t="s">
        <v>157</v>
      </c>
      <c r="Y79" s="208" t="s">
        <v>152</v>
      </c>
      <c r="Z79" s="205">
        <f>VLOOKUP($X79,vstupy!$B$18:$F$31,MATCH($Y79,vstupy!$B$17:$F$17,0),0)</f>
        <v>0</v>
      </c>
      <c r="AA79" s="133" t="s">
        <v>158</v>
      </c>
      <c r="AB79" s="205">
        <f>VLOOKUP($AA79,vstupy!$B$34:$C$36,2,FALSE)</f>
        <v>0</v>
      </c>
      <c r="AC79" s="205">
        <f t="shared" si="1273"/>
        <v>0</v>
      </c>
      <c r="AD79" s="466"/>
      <c r="AE79" s="418"/>
      <c r="AF79" s="385"/>
      <c r="AG79" s="414"/>
      <c r="AH79" s="414"/>
      <c r="AI79" s="414"/>
      <c r="AJ79" s="414"/>
      <c r="AK79" s="414"/>
      <c r="AL79" s="414"/>
      <c r="AM79" s="430"/>
      <c r="AN79" s="414"/>
      <c r="AO79" s="415"/>
      <c r="AP79" s="385"/>
      <c r="AQ79" s="383"/>
      <c r="AR79" s="383"/>
      <c r="AS79" s="383"/>
      <c r="AT79" s="383"/>
      <c r="AU79" s="383"/>
      <c r="AV79" s="383"/>
      <c r="AW79" s="383"/>
      <c r="AX79" s="383"/>
      <c r="AY79" s="383"/>
      <c r="AZ79" s="383"/>
      <c r="BA79" s="383"/>
      <c r="BB79" s="383"/>
      <c r="BC79" s="383"/>
      <c r="BD79" s="383"/>
      <c r="BE79" s="383"/>
      <c r="BF79" s="383"/>
      <c r="BG79" s="383"/>
      <c r="BH79" s="383"/>
      <c r="BI79" s="494"/>
      <c r="BJ79" s="380"/>
      <c r="BK79" s="385"/>
      <c r="BL79" s="383"/>
      <c r="BM79" s="383"/>
      <c r="BN79" s="383"/>
      <c r="BO79" s="383"/>
      <c r="BP79" s="383"/>
      <c r="BQ79" s="383"/>
      <c r="BR79" s="383"/>
      <c r="BS79" s="383"/>
      <c r="BT79" s="384"/>
      <c r="BU79" s="385"/>
      <c r="BV79" s="383"/>
      <c r="BW79" s="383"/>
      <c r="BX79" s="383"/>
      <c r="BY79" s="383"/>
      <c r="BZ79" s="383"/>
      <c r="CA79" s="383"/>
      <c r="CB79" s="383"/>
      <c r="CC79" s="383"/>
      <c r="CD79" s="384"/>
      <c r="CE79" s="426"/>
      <c r="CF79" s="385"/>
      <c r="CG79" s="383"/>
      <c r="CH79" s="383"/>
      <c r="CI79" s="383"/>
      <c r="CJ79" s="384"/>
      <c r="CK79" s="427"/>
      <c r="CL79" s="424"/>
      <c r="CM79" s="385"/>
      <c r="CN79" s="383"/>
      <c r="CO79" s="383"/>
      <c r="CP79" s="383"/>
      <c r="CQ79" s="383"/>
      <c r="CR79" s="383"/>
      <c r="CS79" s="383"/>
      <c r="CT79" s="383"/>
      <c r="CU79" s="383"/>
      <c r="CV79" s="384"/>
      <c r="CW79" s="380"/>
      <c r="CX79" s="380"/>
      <c r="CY79" s="385"/>
      <c r="CZ79" s="383"/>
      <c r="DA79" s="383"/>
      <c r="DB79" s="383"/>
      <c r="DC79" s="383"/>
      <c r="DD79" s="383"/>
      <c r="DE79" s="383"/>
      <c r="DF79" s="383"/>
      <c r="DG79" s="383"/>
      <c r="DH79" s="384"/>
      <c r="DI79" s="377"/>
      <c r="DJ79" s="377"/>
      <c r="DK79" s="422"/>
      <c r="DL79" s="422"/>
      <c r="DM79" s="422"/>
      <c r="DN79" s="422"/>
      <c r="DO79" s="422"/>
      <c r="DP79" s="422"/>
      <c r="DQ79" s="421"/>
      <c r="DR79" s="385"/>
      <c r="DS79" s="383"/>
      <c r="DT79" s="383"/>
      <c r="DU79" s="383"/>
      <c r="DV79" s="384"/>
      <c r="DW79" s="451"/>
      <c r="DX79" s="385"/>
      <c r="DY79" s="383"/>
      <c r="DZ79" s="383"/>
      <c r="EA79" s="383"/>
      <c r="EB79" s="384"/>
      <c r="EC79" s="451"/>
      <c r="ED79" s="450"/>
    </row>
    <row r="80" spans="1:134" ht="12.6" customHeight="1" x14ac:dyDescent="0.2">
      <c r="B80" s="469"/>
      <c r="C80" s="457"/>
      <c r="D80" s="457"/>
      <c r="E80" s="457"/>
      <c r="F80" s="472"/>
      <c r="G80" s="461"/>
      <c r="H80" s="464"/>
      <c r="I80" s="464"/>
      <c r="J80" s="488"/>
      <c r="K80" s="472"/>
      <c r="L80" s="436"/>
      <c r="M80" s="473"/>
      <c r="N80" s="436"/>
      <c r="O80" s="436"/>
      <c r="P80" s="436"/>
      <c r="Q80" s="408"/>
      <c r="R80" s="409"/>
      <c r="S80" s="436"/>
      <c r="T80" s="445"/>
      <c r="U80" s="408"/>
      <c r="V80" s="409"/>
      <c r="W80" s="436"/>
      <c r="X80" s="194" t="s">
        <v>157</v>
      </c>
      <c r="Y80" s="208" t="s">
        <v>152</v>
      </c>
      <c r="Z80" s="205">
        <f>VLOOKUP($X80,vstupy!$B$18:$F$31,MATCH($Y80,vstupy!$B$17:$F$17,0),0)</f>
        <v>0</v>
      </c>
      <c r="AA80" s="133" t="s">
        <v>158</v>
      </c>
      <c r="AB80" s="205">
        <f>VLOOKUP($AA80,vstupy!$B$34:$C$36,2,FALSE)</f>
        <v>0</v>
      </c>
      <c r="AC80" s="205">
        <f t="shared" si="1273"/>
        <v>0</v>
      </c>
      <c r="AD80" s="467"/>
      <c r="AE80" s="419"/>
      <c r="AF80" s="385"/>
      <c r="AG80" s="414"/>
      <c r="AH80" s="414"/>
      <c r="AI80" s="414"/>
      <c r="AJ80" s="414"/>
      <c r="AK80" s="414"/>
      <c r="AL80" s="414"/>
      <c r="AM80" s="413"/>
      <c r="AN80" s="414"/>
      <c r="AO80" s="415"/>
      <c r="AP80" s="385"/>
      <c r="AQ80" s="383"/>
      <c r="AR80" s="383"/>
      <c r="AS80" s="383"/>
      <c r="AT80" s="383"/>
      <c r="AU80" s="383"/>
      <c r="AV80" s="383"/>
      <c r="AW80" s="383"/>
      <c r="AX80" s="383"/>
      <c r="AY80" s="383"/>
      <c r="AZ80" s="383"/>
      <c r="BA80" s="383"/>
      <c r="BB80" s="383"/>
      <c r="BC80" s="383"/>
      <c r="BD80" s="383"/>
      <c r="BE80" s="383"/>
      <c r="BF80" s="383"/>
      <c r="BG80" s="383"/>
      <c r="BH80" s="383"/>
      <c r="BI80" s="494"/>
      <c r="BJ80" s="380"/>
      <c r="BK80" s="385"/>
      <c r="BL80" s="383"/>
      <c r="BM80" s="383"/>
      <c r="BN80" s="383"/>
      <c r="BO80" s="383"/>
      <c r="BP80" s="383"/>
      <c r="BQ80" s="383"/>
      <c r="BR80" s="383"/>
      <c r="BS80" s="383"/>
      <c r="BT80" s="384"/>
      <c r="BU80" s="385"/>
      <c r="BV80" s="383"/>
      <c r="BW80" s="383"/>
      <c r="BX80" s="383"/>
      <c r="BY80" s="383"/>
      <c r="BZ80" s="383"/>
      <c r="CA80" s="383"/>
      <c r="CB80" s="383"/>
      <c r="CC80" s="383"/>
      <c r="CD80" s="384"/>
      <c r="CE80" s="426"/>
      <c r="CF80" s="385"/>
      <c r="CG80" s="383"/>
      <c r="CH80" s="383"/>
      <c r="CI80" s="383"/>
      <c r="CJ80" s="384"/>
      <c r="CK80" s="427"/>
      <c r="CL80" s="425"/>
      <c r="CM80" s="385"/>
      <c r="CN80" s="383"/>
      <c r="CO80" s="383"/>
      <c r="CP80" s="383"/>
      <c r="CQ80" s="383"/>
      <c r="CR80" s="383"/>
      <c r="CS80" s="383"/>
      <c r="CT80" s="383"/>
      <c r="CU80" s="383"/>
      <c r="CV80" s="384"/>
      <c r="CW80" s="380"/>
      <c r="CX80" s="380"/>
      <c r="CY80" s="385"/>
      <c r="CZ80" s="383"/>
      <c r="DA80" s="383"/>
      <c r="DB80" s="383"/>
      <c r="DC80" s="383"/>
      <c r="DD80" s="383"/>
      <c r="DE80" s="383"/>
      <c r="DF80" s="383"/>
      <c r="DG80" s="383"/>
      <c r="DH80" s="384"/>
      <c r="DI80" s="377"/>
      <c r="DJ80" s="377"/>
      <c r="DK80" s="422"/>
      <c r="DL80" s="422"/>
      <c r="DM80" s="422"/>
      <c r="DN80" s="422"/>
      <c r="DO80" s="422"/>
      <c r="DP80" s="422"/>
      <c r="DQ80" s="421"/>
      <c r="DR80" s="385"/>
      <c r="DS80" s="383"/>
      <c r="DT80" s="383"/>
      <c r="DU80" s="383"/>
      <c r="DV80" s="384"/>
      <c r="DW80" s="451"/>
      <c r="DX80" s="385"/>
      <c r="DY80" s="383"/>
      <c r="DZ80" s="383"/>
      <c r="EA80" s="383"/>
      <c r="EB80" s="384"/>
      <c r="EC80" s="451"/>
      <c r="ED80" s="450"/>
    </row>
    <row r="81" spans="2:134" ht="12.6" customHeight="1" x14ac:dyDescent="0.2">
      <c r="B81" s="469">
        <f t="shared" ref="B81" si="1332">B78+1</f>
        <v>25</v>
      </c>
      <c r="C81" s="457"/>
      <c r="D81" s="457"/>
      <c r="E81" s="457"/>
      <c r="F81" s="470" t="s">
        <v>212</v>
      </c>
      <c r="G81" s="461"/>
      <c r="H81" s="462" t="str">
        <f t="shared" ref="H81" si="1333">IF($F81="3e)  Skoršia transpozícia  - zavedenie transpozície pred termínom ktorý určuje smernica EÚ. "," ","")</f>
        <v/>
      </c>
      <c r="I81" s="462" t="str">
        <f t="shared" ref="I81" si="1334">IF($F81="3e)  Skoršia transpozícia  - zavedenie transpozície pred termínom ktorý určuje smernica EÚ. ",$H81,"NA")</f>
        <v>NA</v>
      </c>
      <c r="J81" s="486">
        <f>IF(I81&gt;12,1,I81/12)</f>
        <v>1</v>
      </c>
      <c r="K81" s="470"/>
      <c r="L81" s="436"/>
      <c r="M81" s="473">
        <f>IF(L81="N",0,L81)</f>
        <v>0</v>
      </c>
      <c r="N81" s="436" t="s">
        <v>212</v>
      </c>
      <c r="O81" s="436"/>
      <c r="P81" s="436"/>
      <c r="Q81" s="408" t="s">
        <v>36</v>
      </c>
      <c r="R81" s="409">
        <f>VLOOKUP(Q81,vstupy!$B$3:$C$15,2,FALSE)</f>
        <v>0</v>
      </c>
      <c r="S81" s="436"/>
      <c r="T81" s="445"/>
      <c r="U81" s="408" t="s">
        <v>36</v>
      </c>
      <c r="V81" s="409">
        <f>VLOOKUP(U81,vstupy!$B$3:$C$15,2,FALSE)</f>
        <v>0</v>
      </c>
      <c r="W81" s="436"/>
      <c r="X81" s="194" t="s">
        <v>157</v>
      </c>
      <c r="Y81" s="208" t="s">
        <v>152</v>
      </c>
      <c r="Z81" s="205">
        <f>VLOOKUP($X81,vstupy!$B$18:$F$31,MATCH($Y81,vstupy!$B$17:$F$17,0),0)</f>
        <v>0</v>
      </c>
      <c r="AA81" s="133" t="s">
        <v>158</v>
      </c>
      <c r="AB81" s="205">
        <f>VLOOKUP($AA81,vstupy!$B$34:$C$36,2,FALSE)</f>
        <v>0</v>
      </c>
      <c r="AC81" s="205">
        <f t="shared" si="1273"/>
        <v>0</v>
      </c>
      <c r="AD81" s="465" t="s">
        <v>36</v>
      </c>
      <c r="AE81" s="417">
        <f>VLOOKUP(AD81,vstupy!$B$3:$C$15,2,FALSE)</f>
        <v>0</v>
      </c>
      <c r="AF81" s="458" t="str">
        <f>IFERROR(IF(M81=0,"N",O81/L81*J81),0)</f>
        <v>N</v>
      </c>
      <c r="AG81" s="413">
        <f>O81*J81</f>
        <v>0</v>
      </c>
      <c r="AH81" s="420">
        <f t="shared" ref="AH81" si="1335">P81*R81*J81</f>
        <v>0</v>
      </c>
      <c r="AI81" s="413">
        <f t="shared" ref="AI81" si="1336">IFERROR(AH81*M81,0)</f>
        <v>0</v>
      </c>
      <c r="AJ81" s="420" t="str">
        <f t="shared" si="177"/>
        <v>N</v>
      </c>
      <c r="AK81" s="413">
        <f t="shared" ref="AK81" si="1337">S81*J81</f>
        <v>0</v>
      </c>
      <c r="AL81" s="413">
        <f>T81*V81*J81</f>
        <v>0</v>
      </c>
      <c r="AM81" s="429">
        <f t="shared" ref="AM81" si="1338">IFERROR(AL81*M81,0)</f>
        <v>0</v>
      </c>
      <c r="AN81" s="413">
        <f t="shared" ref="AN81" si="1339">IF(W81&gt;0,IF(AE81&gt;0,($G$5/160)*(W81/60)*AE81*J81,0),IF(AE81&gt;0,($G$5/160)*((AC81+AC82+AC83)/60)*AE81*J81,0))</f>
        <v>0</v>
      </c>
      <c r="AO81" s="428">
        <f>IFERROR(AN81*M81,0)</f>
        <v>0</v>
      </c>
      <c r="AP81" s="385">
        <f t="shared" ref="AP81" si="1340">IF($N81="In (zvyšuje náklady)",AF81,0)</f>
        <v>0</v>
      </c>
      <c r="AQ81" s="383">
        <f t="shared" ref="AQ81" si="1341">IF($N81="In (zvyšuje náklady)",AG81,0)</f>
        <v>0</v>
      </c>
      <c r="AR81" s="383">
        <f t="shared" ref="AR81" si="1342">IF($N81="In (zvyšuje náklady)",AH81,0)</f>
        <v>0</v>
      </c>
      <c r="AS81" s="383">
        <f t="shared" ref="AS81" si="1343">IF($N81="In (zvyšuje náklady)",AI81,0)</f>
        <v>0</v>
      </c>
      <c r="AT81" s="383">
        <f t="shared" ref="AT81" si="1344">IF($N81="In (zvyšuje náklady)",AJ81,0)</f>
        <v>0</v>
      </c>
      <c r="AU81" s="383">
        <f t="shared" ref="AU81" si="1345">IF($N81="In (zvyšuje náklady)",AK81,0)</f>
        <v>0</v>
      </c>
      <c r="AV81" s="383">
        <f t="shared" ref="AV81" si="1346">IF($N81="In (zvyšuje náklady)",AL81,0)</f>
        <v>0</v>
      </c>
      <c r="AW81" s="383">
        <f t="shared" ref="AW81" si="1347">IF($N81="In (zvyšuje náklady)",AM81,0)</f>
        <v>0</v>
      </c>
      <c r="AX81" s="383">
        <f t="shared" ref="AX81" si="1348">IF($N81="In (zvyšuje náklady)",AN81,0)</f>
        <v>0</v>
      </c>
      <c r="AY81" s="383">
        <f t="shared" ref="AY81" si="1349">IF($N81="In (zvyšuje náklady)",AO81,0)</f>
        <v>0</v>
      </c>
      <c r="AZ81" s="383" t="str">
        <f t="shared" ref="AZ81" si="1350">IF($N81="Out (znižuje náklady)",AF81,"0")</f>
        <v>0</v>
      </c>
      <c r="BA81" s="383" t="str">
        <f t="shared" ref="BA81" si="1351">IF($N81="Out (znižuje náklady)",AG81,"0")</f>
        <v>0</v>
      </c>
      <c r="BB81" s="383" t="str">
        <f t="shared" ref="BB81" si="1352">IF($N81="Out (znižuje náklady)",AH81,"0")</f>
        <v>0</v>
      </c>
      <c r="BC81" s="383" t="str">
        <f t="shared" ref="BC81" si="1353">IF($N81="Out (znižuje náklady)",AI81,"0")</f>
        <v>0</v>
      </c>
      <c r="BD81" s="383" t="str">
        <f t="shared" ref="BD81" si="1354">IF($N81="Out (znižuje náklady)",AJ81,"0")</f>
        <v>0</v>
      </c>
      <c r="BE81" s="383" t="str">
        <f t="shared" ref="BE81" si="1355">IF($N81="Out (znižuje náklady)",AK81,"0")</f>
        <v>0</v>
      </c>
      <c r="BF81" s="383" t="str">
        <f t="shared" ref="BF81" si="1356">IF($N81="Out (znižuje náklady)",AL81,"0")</f>
        <v>0</v>
      </c>
      <c r="BG81" s="383" t="str">
        <f t="shared" ref="BG81" si="1357">IF($N81="Out (znižuje náklady)",AM81,"0")</f>
        <v>0</v>
      </c>
      <c r="BH81" s="383" t="str">
        <f t="shared" ref="BH81" si="1358">IF($N81="Out (znižuje náklady)",AN81,"0")</f>
        <v>0</v>
      </c>
      <c r="BI81" s="494" t="str">
        <f t="shared" ref="BI81" si="1359">IF($N81="Out (znižuje náklady)",AO81,"0")</f>
        <v>0</v>
      </c>
      <c r="BJ81" s="380">
        <f>IF(F81=vstupy!$B$47,0,1)</f>
        <v>1</v>
      </c>
      <c r="BK81" s="385">
        <f t="shared" ref="BK81" si="1360">$BJ81*AP81</f>
        <v>0</v>
      </c>
      <c r="BL81" s="383">
        <f t="shared" ref="BL81" si="1361">$BJ81*AQ81</f>
        <v>0</v>
      </c>
      <c r="BM81" s="383">
        <f t="shared" ref="BM81" si="1362">$BJ81*AR81</f>
        <v>0</v>
      </c>
      <c r="BN81" s="383">
        <f t="shared" ref="BN81" si="1363">$BJ81*AS81</f>
        <v>0</v>
      </c>
      <c r="BO81" s="383">
        <f t="shared" ref="BO81" si="1364">$BJ81*AT81</f>
        <v>0</v>
      </c>
      <c r="BP81" s="383">
        <f t="shared" ref="BP81" si="1365">$BJ81*AU81</f>
        <v>0</v>
      </c>
      <c r="BQ81" s="383">
        <f t="shared" ref="BQ81" si="1366">$BJ81*AV81</f>
        <v>0</v>
      </c>
      <c r="BR81" s="383">
        <f t="shared" ref="BR81" si="1367">$BJ81*AW81</f>
        <v>0</v>
      </c>
      <c r="BS81" s="383">
        <f t="shared" ref="BS81" si="1368">$BJ81*AX81</f>
        <v>0</v>
      </c>
      <c r="BT81" s="384">
        <f t="shared" ref="BT81" si="1369">$BJ81*AY81</f>
        <v>0</v>
      </c>
      <c r="BU81" s="385">
        <f t="shared" ref="BU81" si="1370">$BJ81*AZ81</f>
        <v>0</v>
      </c>
      <c r="BV81" s="383">
        <f t="shared" ref="BV81" si="1371">$BJ81*BA81</f>
        <v>0</v>
      </c>
      <c r="BW81" s="383">
        <f t="shared" ref="BW81" si="1372">$BJ81*BB81</f>
        <v>0</v>
      </c>
      <c r="BX81" s="383">
        <f t="shared" ref="BX81" si="1373">$BJ81*BC81</f>
        <v>0</v>
      </c>
      <c r="BY81" s="383">
        <f t="shared" ref="BY81" si="1374">$BJ81*BD81</f>
        <v>0</v>
      </c>
      <c r="BZ81" s="383">
        <f t="shared" ref="BZ81" si="1375">$BJ81*BE81</f>
        <v>0</v>
      </c>
      <c r="CA81" s="383">
        <f t="shared" ref="CA81" si="1376">$BJ81*BF81</f>
        <v>0</v>
      </c>
      <c r="CB81" s="383">
        <f t="shared" ref="CB81" si="1377">$BJ81*BG81</f>
        <v>0</v>
      </c>
      <c r="CC81" s="383">
        <f t="shared" ref="CC81" si="1378">$BJ81*BH81</f>
        <v>0</v>
      </c>
      <c r="CD81" s="384">
        <f t="shared" ref="CD81" si="1379">$BJ81*BI81</f>
        <v>0</v>
      </c>
      <c r="CE81" s="426">
        <f>IF(N81="Nemení sa",1,0)</f>
        <v>0</v>
      </c>
      <c r="CF81" s="385">
        <f>AG81*$CE81</f>
        <v>0</v>
      </c>
      <c r="CG81" s="383">
        <f>AI81*$CE81</f>
        <v>0</v>
      </c>
      <c r="CH81" s="383">
        <f>AK81*$CE81</f>
        <v>0</v>
      </c>
      <c r="CI81" s="383">
        <f>AM81*$CE81</f>
        <v>0</v>
      </c>
      <c r="CJ81" s="384">
        <f>AO81*$CE81</f>
        <v>0</v>
      </c>
      <c r="CK81" s="427">
        <f t="shared" ref="CK81" si="1380">SUM(CF81:CJ83)</f>
        <v>0</v>
      </c>
      <c r="CL81" s="423">
        <f>IF(F81=vstupy!B$42,"1",0)</f>
        <v>0</v>
      </c>
      <c r="CM81" s="385">
        <f t="shared" ref="CM81:CV81" si="1381">IF($CL81="1",AP81,0)</f>
        <v>0</v>
      </c>
      <c r="CN81" s="383">
        <f t="shared" si="1381"/>
        <v>0</v>
      </c>
      <c r="CO81" s="383">
        <f t="shared" si="1381"/>
        <v>0</v>
      </c>
      <c r="CP81" s="383">
        <f t="shared" si="1381"/>
        <v>0</v>
      </c>
      <c r="CQ81" s="383">
        <f t="shared" si="1381"/>
        <v>0</v>
      </c>
      <c r="CR81" s="383">
        <f t="shared" si="1381"/>
        <v>0</v>
      </c>
      <c r="CS81" s="383">
        <f t="shared" si="1381"/>
        <v>0</v>
      </c>
      <c r="CT81" s="383">
        <f t="shared" si="1381"/>
        <v>0</v>
      </c>
      <c r="CU81" s="383">
        <f t="shared" si="1381"/>
        <v>0</v>
      </c>
      <c r="CV81" s="384">
        <f t="shared" si="1381"/>
        <v>0</v>
      </c>
      <c r="CW81" s="380">
        <f>CP81+CT81+CV81</f>
        <v>0</v>
      </c>
      <c r="CX81" s="380">
        <f t="shared" ref="CX81" si="1382">CN81+CR81</f>
        <v>0</v>
      </c>
      <c r="CY81" s="385">
        <f t="shared" ref="CY81:DH81" si="1383">IF($CL81="1",AZ81,0)</f>
        <v>0</v>
      </c>
      <c r="CZ81" s="383">
        <f t="shared" si="1383"/>
        <v>0</v>
      </c>
      <c r="DA81" s="383">
        <f t="shared" si="1383"/>
        <v>0</v>
      </c>
      <c r="DB81" s="383">
        <f t="shared" si="1383"/>
        <v>0</v>
      </c>
      <c r="DC81" s="383">
        <f t="shared" si="1383"/>
        <v>0</v>
      </c>
      <c r="DD81" s="383">
        <f t="shared" si="1383"/>
        <v>0</v>
      </c>
      <c r="DE81" s="383">
        <f t="shared" si="1383"/>
        <v>0</v>
      </c>
      <c r="DF81" s="383">
        <f t="shared" si="1383"/>
        <v>0</v>
      </c>
      <c r="DG81" s="383">
        <f t="shared" si="1383"/>
        <v>0</v>
      </c>
      <c r="DH81" s="384">
        <f t="shared" si="1383"/>
        <v>0</v>
      </c>
      <c r="DI81" s="377">
        <f>DB81+DF81+DH81</f>
        <v>0</v>
      </c>
      <c r="DJ81" s="377">
        <f t="shared" ref="DJ81" si="1384">CZ81+DD81</f>
        <v>0</v>
      </c>
      <c r="DK81" s="422">
        <f>IF(CE81=0,1,0)</f>
        <v>1</v>
      </c>
      <c r="DL81" s="422">
        <f>IFERROR(IF($AF81="N",AH81+AJ81+AL81+AN81,AF81+AH81+AJ81+AL81+AN81),0)*$DK81</f>
        <v>0</v>
      </c>
      <c r="DM81" s="422">
        <f>(AG81+AI81+AK81+AM81+AO81)*$DK81</f>
        <v>0</v>
      </c>
      <c r="DN81" s="422">
        <f>AS81+AW81+AY81-CW81</f>
        <v>0</v>
      </c>
      <c r="DO81" s="422">
        <f>BC81+BG81+BI81-DI81</f>
        <v>0</v>
      </c>
      <c r="DP81" s="422">
        <f>DN81+DO81</f>
        <v>0</v>
      </c>
      <c r="DQ81" s="421" t="str">
        <f>IF(OR(F81=vstupy!B$40,F81=vstupy!B$41,F81=vstupy!B$42,),"0","1")</f>
        <v>0</v>
      </c>
      <c r="DR81" s="385">
        <f>IF($DQ81="1",AQ81,"0")+CF81</f>
        <v>0</v>
      </c>
      <c r="DS81" s="383">
        <f>IF($DQ81="1",AS81,"0")+CG81</f>
        <v>0</v>
      </c>
      <c r="DT81" s="383">
        <f>IF($DQ81="1",AU81,"0")+CH81</f>
        <v>0</v>
      </c>
      <c r="DU81" s="383">
        <f>IF($DQ81="1",AW81,"0")+CI81</f>
        <v>0</v>
      </c>
      <c r="DV81" s="384">
        <f>IF($DQ81="1",AY81,"0")+CJ81</f>
        <v>0</v>
      </c>
      <c r="DW81" s="451">
        <f t="shared" ref="DW81" si="1385">SUM(DR81:DV83)</f>
        <v>0</v>
      </c>
      <c r="DX81" s="385" t="str">
        <f t="shared" ref="DX81" si="1386">IF($DQ81="1",BA81,"0")</f>
        <v>0</v>
      </c>
      <c r="DY81" s="383" t="str">
        <f t="shared" ref="DY81" si="1387">IF($DQ81="1",BC81,"0")</f>
        <v>0</v>
      </c>
      <c r="DZ81" s="383" t="str">
        <f t="shared" ref="DZ81" si="1388">IF($DQ81="1",BE81,"0")</f>
        <v>0</v>
      </c>
      <c r="EA81" s="383" t="str">
        <f>IF($DQ81="1",BG81,"0")</f>
        <v>0</v>
      </c>
      <c r="EB81" s="384" t="str">
        <f>IF($DQ81="1",BI81,"0")</f>
        <v>0</v>
      </c>
      <c r="EC81" s="451">
        <f t="shared" ref="EC81" si="1389">SUM(DX81:EB83)</f>
        <v>0</v>
      </c>
      <c r="ED81" s="450">
        <f>EC81+DW81</f>
        <v>0</v>
      </c>
    </row>
    <row r="82" spans="2:134" ht="12.6" customHeight="1" x14ac:dyDescent="0.2">
      <c r="B82" s="469"/>
      <c r="C82" s="457"/>
      <c r="D82" s="457"/>
      <c r="E82" s="457"/>
      <c r="F82" s="471"/>
      <c r="G82" s="461"/>
      <c r="H82" s="463"/>
      <c r="I82" s="463"/>
      <c r="J82" s="487"/>
      <c r="K82" s="471"/>
      <c r="L82" s="436"/>
      <c r="M82" s="473"/>
      <c r="N82" s="436"/>
      <c r="O82" s="436"/>
      <c r="P82" s="436"/>
      <c r="Q82" s="408"/>
      <c r="R82" s="409"/>
      <c r="S82" s="436"/>
      <c r="T82" s="445"/>
      <c r="U82" s="408"/>
      <c r="V82" s="409"/>
      <c r="W82" s="436"/>
      <c r="X82" s="194" t="s">
        <v>157</v>
      </c>
      <c r="Y82" s="208" t="s">
        <v>152</v>
      </c>
      <c r="Z82" s="205">
        <f>VLOOKUP($X82,vstupy!$B$18:$F$31,MATCH($Y82,vstupy!$B$17:$F$17,0),0)</f>
        <v>0</v>
      </c>
      <c r="AA82" s="133" t="s">
        <v>158</v>
      </c>
      <c r="AB82" s="205">
        <f>VLOOKUP($AA82,vstupy!$B$34:$C$36,2,FALSE)</f>
        <v>0</v>
      </c>
      <c r="AC82" s="205">
        <f t="shared" si="1273"/>
        <v>0</v>
      </c>
      <c r="AD82" s="466"/>
      <c r="AE82" s="418"/>
      <c r="AF82" s="385"/>
      <c r="AG82" s="414"/>
      <c r="AH82" s="414"/>
      <c r="AI82" s="414"/>
      <c r="AJ82" s="414"/>
      <c r="AK82" s="414"/>
      <c r="AL82" s="414"/>
      <c r="AM82" s="430"/>
      <c r="AN82" s="414"/>
      <c r="AO82" s="415"/>
      <c r="AP82" s="385"/>
      <c r="AQ82" s="383"/>
      <c r="AR82" s="383"/>
      <c r="AS82" s="383"/>
      <c r="AT82" s="383"/>
      <c r="AU82" s="383"/>
      <c r="AV82" s="383"/>
      <c r="AW82" s="383"/>
      <c r="AX82" s="383"/>
      <c r="AY82" s="383"/>
      <c r="AZ82" s="383"/>
      <c r="BA82" s="383"/>
      <c r="BB82" s="383"/>
      <c r="BC82" s="383"/>
      <c r="BD82" s="383"/>
      <c r="BE82" s="383"/>
      <c r="BF82" s="383"/>
      <c r="BG82" s="383"/>
      <c r="BH82" s="383"/>
      <c r="BI82" s="494"/>
      <c r="BJ82" s="380"/>
      <c r="BK82" s="385"/>
      <c r="BL82" s="383"/>
      <c r="BM82" s="383"/>
      <c r="BN82" s="383"/>
      <c r="BO82" s="383"/>
      <c r="BP82" s="383"/>
      <c r="BQ82" s="383"/>
      <c r="BR82" s="383"/>
      <c r="BS82" s="383"/>
      <c r="BT82" s="384"/>
      <c r="BU82" s="385"/>
      <c r="BV82" s="383"/>
      <c r="BW82" s="383"/>
      <c r="BX82" s="383"/>
      <c r="BY82" s="383"/>
      <c r="BZ82" s="383"/>
      <c r="CA82" s="383"/>
      <c r="CB82" s="383"/>
      <c r="CC82" s="383"/>
      <c r="CD82" s="384"/>
      <c r="CE82" s="426"/>
      <c r="CF82" s="385"/>
      <c r="CG82" s="383"/>
      <c r="CH82" s="383"/>
      <c r="CI82" s="383"/>
      <c r="CJ82" s="384"/>
      <c r="CK82" s="427"/>
      <c r="CL82" s="424"/>
      <c r="CM82" s="385"/>
      <c r="CN82" s="383"/>
      <c r="CO82" s="383"/>
      <c r="CP82" s="383"/>
      <c r="CQ82" s="383"/>
      <c r="CR82" s="383"/>
      <c r="CS82" s="383"/>
      <c r="CT82" s="383"/>
      <c r="CU82" s="383"/>
      <c r="CV82" s="384"/>
      <c r="CW82" s="380"/>
      <c r="CX82" s="380"/>
      <c r="CY82" s="385"/>
      <c r="CZ82" s="383"/>
      <c r="DA82" s="383"/>
      <c r="DB82" s="383"/>
      <c r="DC82" s="383"/>
      <c r="DD82" s="383"/>
      <c r="DE82" s="383"/>
      <c r="DF82" s="383"/>
      <c r="DG82" s="383"/>
      <c r="DH82" s="384"/>
      <c r="DI82" s="377"/>
      <c r="DJ82" s="377"/>
      <c r="DK82" s="422"/>
      <c r="DL82" s="422"/>
      <c r="DM82" s="422"/>
      <c r="DN82" s="422"/>
      <c r="DO82" s="422"/>
      <c r="DP82" s="422"/>
      <c r="DQ82" s="421"/>
      <c r="DR82" s="385"/>
      <c r="DS82" s="383"/>
      <c r="DT82" s="383"/>
      <c r="DU82" s="383"/>
      <c r="DV82" s="384"/>
      <c r="DW82" s="451"/>
      <c r="DX82" s="385"/>
      <c r="DY82" s="383"/>
      <c r="DZ82" s="383"/>
      <c r="EA82" s="383"/>
      <c r="EB82" s="384"/>
      <c r="EC82" s="451"/>
      <c r="ED82" s="450"/>
    </row>
    <row r="83" spans="2:134" ht="12.6" customHeight="1" x14ac:dyDescent="0.2">
      <c r="B83" s="469"/>
      <c r="C83" s="457"/>
      <c r="D83" s="457"/>
      <c r="E83" s="457"/>
      <c r="F83" s="472"/>
      <c r="G83" s="461"/>
      <c r="H83" s="464"/>
      <c r="I83" s="464"/>
      <c r="J83" s="488"/>
      <c r="K83" s="472"/>
      <c r="L83" s="436"/>
      <c r="M83" s="473"/>
      <c r="N83" s="436"/>
      <c r="O83" s="436"/>
      <c r="P83" s="436"/>
      <c r="Q83" s="408"/>
      <c r="R83" s="409"/>
      <c r="S83" s="436"/>
      <c r="T83" s="445"/>
      <c r="U83" s="408"/>
      <c r="V83" s="409"/>
      <c r="W83" s="436"/>
      <c r="X83" s="194" t="s">
        <v>157</v>
      </c>
      <c r="Y83" s="208" t="s">
        <v>152</v>
      </c>
      <c r="Z83" s="205">
        <f>VLOOKUP($X83,vstupy!$B$18:$F$31,MATCH($Y83,vstupy!$B$17:$F$17,0),0)</f>
        <v>0</v>
      </c>
      <c r="AA83" s="133" t="s">
        <v>158</v>
      </c>
      <c r="AB83" s="205">
        <f>VLOOKUP($AA83,vstupy!$B$34:$C$36,2,FALSE)</f>
        <v>0</v>
      </c>
      <c r="AC83" s="205">
        <f t="shared" si="1273"/>
        <v>0</v>
      </c>
      <c r="AD83" s="467"/>
      <c r="AE83" s="419"/>
      <c r="AF83" s="385"/>
      <c r="AG83" s="414"/>
      <c r="AH83" s="414"/>
      <c r="AI83" s="414"/>
      <c r="AJ83" s="414"/>
      <c r="AK83" s="414"/>
      <c r="AL83" s="414"/>
      <c r="AM83" s="413"/>
      <c r="AN83" s="414"/>
      <c r="AO83" s="415"/>
      <c r="AP83" s="385"/>
      <c r="AQ83" s="383"/>
      <c r="AR83" s="383"/>
      <c r="AS83" s="383"/>
      <c r="AT83" s="383"/>
      <c r="AU83" s="383"/>
      <c r="AV83" s="383"/>
      <c r="AW83" s="383"/>
      <c r="AX83" s="383"/>
      <c r="AY83" s="383"/>
      <c r="AZ83" s="383"/>
      <c r="BA83" s="383"/>
      <c r="BB83" s="383"/>
      <c r="BC83" s="383"/>
      <c r="BD83" s="383"/>
      <c r="BE83" s="383"/>
      <c r="BF83" s="383"/>
      <c r="BG83" s="383"/>
      <c r="BH83" s="383"/>
      <c r="BI83" s="494"/>
      <c r="BJ83" s="380"/>
      <c r="BK83" s="385"/>
      <c r="BL83" s="383"/>
      <c r="BM83" s="383"/>
      <c r="BN83" s="383"/>
      <c r="BO83" s="383"/>
      <c r="BP83" s="383"/>
      <c r="BQ83" s="383"/>
      <c r="BR83" s="383"/>
      <c r="BS83" s="383"/>
      <c r="BT83" s="384"/>
      <c r="BU83" s="385"/>
      <c r="BV83" s="383"/>
      <c r="BW83" s="383"/>
      <c r="BX83" s="383"/>
      <c r="BY83" s="383"/>
      <c r="BZ83" s="383"/>
      <c r="CA83" s="383"/>
      <c r="CB83" s="383"/>
      <c r="CC83" s="383"/>
      <c r="CD83" s="384"/>
      <c r="CE83" s="426"/>
      <c r="CF83" s="385"/>
      <c r="CG83" s="383"/>
      <c r="CH83" s="383"/>
      <c r="CI83" s="383"/>
      <c r="CJ83" s="384"/>
      <c r="CK83" s="427"/>
      <c r="CL83" s="425"/>
      <c r="CM83" s="385"/>
      <c r="CN83" s="383"/>
      <c r="CO83" s="383"/>
      <c r="CP83" s="383"/>
      <c r="CQ83" s="383"/>
      <c r="CR83" s="383"/>
      <c r="CS83" s="383"/>
      <c r="CT83" s="383"/>
      <c r="CU83" s="383"/>
      <c r="CV83" s="384"/>
      <c r="CW83" s="380"/>
      <c r="CX83" s="380"/>
      <c r="CY83" s="385"/>
      <c r="CZ83" s="383"/>
      <c r="DA83" s="383"/>
      <c r="DB83" s="383"/>
      <c r="DC83" s="383"/>
      <c r="DD83" s="383"/>
      <c r="DE83" s="383"/>
      <c r="DF83" s="383"/>
      <c r="DG83" s="383"/>
      <c r="DH83" s="384"/>
      <c r="DI83" s="377"/>
      <c r="DJ83" s="377"/>
      <c r="DK83" s="422"/>
      <c r="DL83" s="422"/>
      <c r="DM83" s="422"/>
      <c r="DN83" s="422"/>
      <c r="DO83" s="422"/>
      <c r="DP83" s="422"/>
      <c r="DQ83" s="421"/>
      <c r="DR83" s="385"/>
      <c r="DS83" s="383"/>
      <c r="DT83" s="383"/>
      <c r="DU83" s="383"/>
      <c r="DV83" s="384"/>
      <c r="DW83" s="451"/>
      <c r="DX83" s="385"/>
      <c r="DY83" s="383"/>
      <c r="DZ83" s="383"/>
      <c r="EA83" s="383"/>
      <c r="EB83" s="384"/>
      <c r="EC83" s="451"/>
      <c r="ED83" s="450"/>
    </row>
    <row r="84" spans="2:134" ht="12.6" customHeight="1" x14ac:dyDescent="0.2">
      <c r="B84" s="469">
        <f t="shared" ref="B84" si="1390">B81+1</f>
        <v>26</v>
      </c>
      <c r="C84" s="457"/>
      <c r="D84" s="457"/>
      <c r="E84" s="457"/>
      <c r="F84" s="470" t="s">
        <v>212</v>
      </c>
      <c r="G84" s="461"/>
      <c r="H84" s="462" t="str">
        <f t="shared" ref="H84" si="1391">IF($F84="3e)  Skoršia transpozícia  - zavedenie transpozície pred termínom ktorý určuje smernica EÚ. "," ","")</f>
        <v/>
      </c>
      <c r="I84" s="462" t="str">
        <f t="shared" ref="I84" si="1392">IF($F84="3e)  Skoršia transpozícia  - zavedenie transpozície pred termínom ktorý určuje smernica EÚ. ",$H84,"NA")</f>
        <v>NA</v>
      </c>
      <c r="J84" s="486">
        <f>IF(I84&gt;12,1,I84/12)</f>
        <v>1</v>
      </c>
      <c r="K84" s="470"/>
      <c r="L84" s="436"/>
      <c r="M84" s="473">
        <f>IF(L84="N",0,L84)</f>
        <v>0</v>
      </c>
      <c r="N84" s="436" t="s">
        <v>212</v>
      </c>
      <c r="O84" s="436"/>
      <c r="P84" s="436"/>
      <c r="Q84" s="408" t="s">
        <v>36</v>
      </c>
      <c r="R84" s="409">
        <f>VLOOKUP(Q84,vstupy!$B$3:$C$15,2,FALSE)</f>
        <v>0</v>
      </c>
      <c r="S84" s="436"/>
      <c r="T84" s="445"/>
      <c r="U84" s="408" t="s">
        <v>36</v>
      </c>
      <c r="V84" s="409">
        <f>VLOOKUP(U84,vstupy!$B$3:$C$15,2,FALSE)</f>
        <v>0</v>
      </c>
      <c r="W84" s="436"/>
      <c r="X84" s="194" t="s">
        <v>157</v>
      </c>
      <c r="Y84" s="208" t="s">
        <v>152</v>
      </c>
      <c r="Z84" s="205">
        <f>VLOOKUP($X84,vstupy!$B$18:$F$31,MATCH($Y84,vstupy!$B$17:$F$17,0),0)</f>
        <v>0</v>
      </c>
      <c r="AA84" s="133" t="s">
        <v>158</v>
      </c>
      <c r="AB84" s="205">
        <f>VLOOKUP($AA84,vstupy!$B$34:$C$36,2,FALSE)</f>
        <v>0</v>
      </c>
      <c r="AC84" s="205">
        <f t="shared" si="1273"/>
        <v>0</v>
      </c>
      <c r="AD84" s="465" t="s">
        <v>36</v>
      </c>
      <c r="AE84" s="417">
        <f>VLOOKUP(AD84,vstupy!$B$3:$C$15,2,FALSE)</f>
        <v>0</v>
      </c>
      <c r="AF84" s="458" t="str">
        <f>IFERROR(IF(M84=0,"N",O84/L84*J84),0)</f>
        <v>N</v>
      </c>
      <c r="AG84" s="413">
        <f>O84*J84</f>
        <v>0</v>
      </c>
      <c r="AH84" s="420">
        <f t="shared" ref="AH84" si="1393">P84*R84*J84</f>
        <v>0</v>
      </c>
      <c r="AI84" s="413">
        <f t="shared" ref="AI84" si="1394">IFERROR(AH84*M84,0)</f>
        <v>0</v>
      </c>
      <c r="AJ84" s="420" t="str">
        <f t="shared" ref="AJ84:AJ147" si="1395">IFERROR(IF(M84=0,"N",S84/L84*J84),0)</f>
        <v>N</v>
      </c>
      <c r="AK84" s="413">
        <f t="shared" ref="AK84" si="1396">S84*J84</f>
        <v>0</v>
      </c>
      <c r="AL84" s="413">
        <f>T84*V84*J84</f>
        <v>0</v>
      </c>
      <c r="AM84" s="429">
        <f t="shared" ref="AM84" si="1397">IFERROR(AL84*M84,0)</f>
        <v>0</v>
      </c>
      <c r="AN84" s="413">
        <f t="shared" ref="AN84" si="1398">IF(W84&gt;0,IF(AE84&gt;0,($G$5/160)*(W84/60)*AE84*J84,0),IF(AE84&gt;0,($G$5/160)*((AC84+AC85+AC86)/60)*AE84*J84,0))</f>
        <v>0</v>
      </c>
      <c r="AO84" s="428">
        <f>IFERROR(AN84*M84,0)</f>
        <v>0</v>
      </c>
      <c r="AP84" s="385">
        <f t="shared" ref="AP84" si="1399">IF($N84="In (zvyšuje náklady)",AF84,0)</f>
        <v>0</v>
      </c>
      <c r="AQ84" s="383">
        <f t="shared" ref="AQ84" si="1400">IF($N84="In (zvyšuje náklady)",AG84,0)</f>
        <v>0</v>
      </c>
      <c r="AR84" s="383">
        <f t="shared" ref="AR84" si="1401">IF($N84="In (zvyšuje náklady)",AH84,0)</f>
        <v>0</v>
      </c>
      <c r="AS84" s="383">
        <f t="shared" ref="AS84" si="1402">IF($N84="In (zvyšuje náklady)",AI84,0)</f>
        <v>0</v>
      </c>
      <c r="AT84" s="383">
        <f t="shared" ref="AT84" si="1403">IF($N84="In (zvyšuje náklady)",AJ84,0)</f>
        <v>0</v>
      </c>
      <c r="AU84" s="383">
        <f t="shared" ref="AU84" si="1404">IF($N84="In (zvyšuje náklady)",AK84,0)</f>
        <v>0</v>
      </c>
      <c r="AV84" s="383">
        <f t="shared" ref="AV84" si="1405">IF($N84="In (zvyšuje náklady)",AL84,0)</f>
        <v>0</v>
      </c>
      <c r="AW84" s="383">
        <f t="shared" ref="AW84" si="1406">IF($N84="In (zvyšuje náklady)",AM84,0)</f>
        <v>0</v>
      </c>
      <c r="AX84" s="383">
        <f t="shared" ref="AX84" si="1407">IF($N84="In (zvyšuje náklady)",AN84,0)</f>
        <v>0</v>
      </c>
      <c r="AY84" s="383">
        <f t="shared" ref="AY84" si="1408">IF($N84="In (zvyšuje náklady)",AO84,0)</f>
        <v>0</v>
      </c>
      <c r="AZ84" s="383" t="str">
        <f t="shared" ref="AZ84" si="1409">IF($N84="Out (znižuje náklady)",AF84,"0")</f>
        <v>0</v>
      </c>
      <c r="BA84" s="383" t="str">
        <f t="shared" ref="BA84" si="1410">IF($N84="Out (znižuje náklady)",AG84,"0")</f>
        <v>0</v>
      </c>
      <c r="BB84" s="383" t="str">
        <f t="shared" ref="BB84" si="1411">IF($N84="Out (znižuje náklady)",AH84,"0")</f>
        <v>0</v>
      </c>
      <c r="BC84" s="383" t="str">
        <f t="shared" ref="BC84" si="1412">IF($N84="Out (znižuje náklady)",AI84,"0")</f>
        <v>0</v>
      </c>
      <c r="BD84" s="383" t="str">
        <f t="shared" ref="BD84" si="1413">IF($N84="Out (znižuje náklady)",AJ84,"0")</f>
        <v>0</v>
      </c>
      <c r="BE84" s="383" t="str">
        <f t="shared" ref="BE84" si="1414">IF($N84="Out (znižuje náklady)",AK84,"0")</f>
        <v>0</v>
      </c>
      <c r="BF84" s="383" t="str">
        <f t="shared" ref="BF84" si="1415">IF($N84="Out (znižuje náklady)",AL84,"0")</f>
        <v>0</v>
      </c>
      <c r="BG84" s="383" t="str">
        <f t="shared" ref="BG84" si="1416">IF($N84="Out (znižuje náklady)",AM84,"0")</f>
        <v>0</v>
      </c>
      <c r="BH84" s="383" t="str">
        <f t="shared" ref="BH84" si="1417">IF($N84="Out (znižuje náklady)",AN84,"0")</f>
        <v>0</v>
      </c>
      <c r="BI84" s="494" t="str">
        <f t="shared" ref="BI84" si="1418">IF($N84="Out (znižuje náklady)",AO84,"0")</f>
        <v>0</v>
      </c>
      <c r="BJ84" s="380">
        <f>IF(F84=vstupy!$B$47,0,1)</f>
        <v>1</v>
      </c>
      <c r="BK84" s="385">
        <f t="shared" ref="BK84" si="1419">$BJ84*AP84</f>
        <v>0</v>
      </c>
      <c r="BL84" s="383">
        <f t="shared" ref="BL84" si="1420">$BJ84*AQ84</f>
        <v>0</v>
      </c>
      <c r="BM84" s="383">
        <f t="shared" ref="BM84" si="1421">$BJ84*AR84</f>
        <v>0</v>
      </c>
      <c r="BN84" s="383">
        <f t="shared" ref="BN84" si="1422">$BJ84*AS84</f>
        <v>0</v>
      </c>
      <c r="BO84" s="383">
        <f t="shared" ref="BO84" si="1423">$BJ84*AT84</f>
        <v>0</v>
      </c>
      <c r="BP84" s="383">
        <f t="shared" ref="BP84" si="1424">$BJ84*AU84</f>
        <v>0</v>
      </c>
      <c r="BQ84" s="383">
        <f t="shared" ref="BQ84" si="1425">$BJ84*AV84</f>
        <v>0</v>
      </c>
      <c r="BR84" s="383">
        <f t="shared" ref="BR84" si="1426">$BJ84*AW84</f>
        <v>0</v>
      </c>
      <c r="BS84" s="383">
        <f t="shared" ref="BS84" si="1427">$BJ84*AX84</f>
        <v>0</v>
      </c>
      <c r="BT84" s="384">
        <f t="shared" ref="BT84" si="1428">$BJ84*AY84</f>
        <v>0</v>
      </c>
      <c r="BU84" s="385">
        <f t="shared" ref="BU84" si="1429">$BJ84*AZ84</f>
        <v>0</v>
      </c>
      <c r="BV84" s="383">
        <f t="shared" ref="BV84" si="1430">$BJ84*BA84</f>
        <v>0</v>
      </c>
      <c r="BW84" s="383">
        <f t="shared" ref="BW84" si="1431">$BJ84*BB84</f>
        <v>0</v>
      </c>
      <c r="BX84" s="383">
        <f t="shared" ref="BX84" si="1432">$BJ84*BC84</f>
        <v>0</v>
      </c>
      <c r="BY84" s="383">
        <f t="shared" ref="BY84" si="1433">$BJ84*BD84</f>
        <v>0</v>
      </c>
      <c r="BZ84" s="383">
        <f t="shared" ref="BZ84" si="1434">$BJ84*BE84</f>
        <v>0</v>
      </c>
      <c r="CA84" s="383">
        <f t="shared" ref="CA84" si="1435">$BJ84*BF84</f>
        <v>0</v>
      </c>
      <c r="CB84" s="383">
        <f t="shared" ref="CB84" si="1436">$BJ84*BG84</f>
        <v>0</v>
      </c>
      <c r="CC84" s="383">
        <f t="shared" ref="CC84" si="1437">$BJ84*BH84</f>
        <v>0</v>
      </c>
      <c r="CD84" s="384">
        <f t="shared" ref="CD84" si="1438">$BJ84*BI84</f>
        <v>0</v>
      </c>
      <c r="CE84" s="426">
        <f>IF(N84="Nemení sa",1,0)</f>
        <v>0</v>
      </c>
      <c r="CF84" s="385">
        <f>AG84*$CE84</f>
        <v>0</v>
      </c>
      <c r="CG84" s="383">
        <f>AI84*$CE84</f>
        <v>0</v>
      </c>
      <c r="CH84" s="383">
        <f>AK84*$CE84</f>
        <v>0</v>
      </c>
      <c r="CI84" s="383">
        <f>AM84*$CE84</f>
        <v>0</v>
      </c>
      <c r="CJ84" s="384">
        <f>AO84*$CE84</f>
        <v>0</v>
      </c>
      <c r="CK84" s="427">
        <f t="shared" ref="CK84" si="1439">SUM(CF84:CJ86)</f>
        <v>0</v>
      </c>
      <c r="CL84" s="423">
        <f>IF(F84=vstupy!B$42,"1",0)</f>
        <v>0</v>
      </c>
      <c r="CM84" s="385">
        <f t="shared" ref="CM84:CV84" si="1440">IF($CL84="1",AP84,0)</f>
        <v>0</v>
      </c>
      <c r="CN84" s="383">
        <f t="shared" si="1440"/>
        <v>0</v>
      </c>
      <c r="CO84" s="383">
        <f t="shared" si="1440"/>
        <v>0</v>
      </c>
      <c r="CP84" s="383">
        <f t="shared" si="1440"/>
        <v>0</v>
      </c>
      <c r="CQ84" s="383">
        <f t="shared" si="1440"/>
        <v>0</v>
      </c>
      <c r="CR84" s="383">
        <f t="shared" si="1440"/>
        <v>0</v>
      </c>
      <c r="CS84" s="383">
        <f t="shared" si="1440"/>
        <v>0</v>
      </c>
      <c r="CT84" s="383">
        <f t="shared" si="1440"/>
        <v>0</v>
      </c>
      <c r="CU84" s="383">
        <f t="shared" si="1440"/>
        <v>0</v>
      </c>
      <c r="CV84" s="384">
        <f t="shared" si="1440"/>
        <v>0</v>
      </c>
      <c r="CW84" s="380">
        <f>CP84+CT84+CV84</f>
        <v>0</v>
      </c>
      <c r="CX84" s="380">
        <f t="shared" ref="CX84" si="1441">CN84+CR84</f>
        <v>0</v>
      </c>
      <c r="CY84" s="385">
        <f t="shared" ref="CY84:DH84" si="1442">IF($CL84="1",AZ84,0)</f>
        <v>0</v>
      </c>
      <c r="CZ84" s="383">
        <f t="shared" si="1442"/>
        <v>0</v>
      </c>
      <c r="DA84" s="383">
        <f t="shared" si="1442"/>
        <v>0</v>
      </c>
      <c r="DB84" s="383">
        <f t="shared" si="1442"/>
        <v>0</v>
      </c>
      <c r="DC84" s="383">
        <f t="shared" si="1442"/>
        <v>0</v>
      </c>
      <c r="DD84" s="383">
        <f t="shared" si="1442"/>
        <v>0</v>
      </c>
      <c r="DE84" s="383">
        <f t="shared" si="1442"/>
        <v>0</v>
      </c>
      <c r="DF84" s="383">
        <f t="shared" si="1442"/>
        <v>0</v>
      </c>
      <c r="DG84" s="383">
        <f t="shared" si="1442"/>
        <v>0</v>
      </c>
      <c r="DH84" s="384">
        <f t="shared" si="1442"/>
        <v>0</v>
      </c>
      <c r="DI84" s="377">
        <f>DB84+DF84+DH84</f>
        <v>0</v>
      </c>
      <c r="DJ84" s="377">
        <f t="shared" ref="DJ84" si="1443">CZ84+DD84</f>
        <v>0</v>
      </c>
      <c r="DK84" s="422">
        <f>IF(CE84=0,1,0)</f>
        <v>1</v>
      </c>
      <c r="DL84" s="422">
        <f>IFERROR(IF($AF84="N",AH84+AJ84+AL84+AN84,AF84+AH84+AJ84+AL84+AN84),0)*$DK84</f>
        <v>0</v>
      </c>
      <c r="DM84" s="422">
        <f>(AG84+AI84+AK84+AM84+AO84)*$DK84</f>
        <v>0</v>
      </c>
      <c r="DN84" s="422">
        <f>AS84+AW84+AY84-CW84</f>
        <v>0</v>
      </c>
      <c r="DO84" s="422">
        <f>BC84+BG84+BI84-DI84</f>
        <v>0</v>
      </c>
      <c r="DP84" s="422">
        <f>DN84+DO84</f>
        <v>0</v>
      </c>
      <c r="DQ84" s="421" t="str">
        <f>IF(OR(F84=vstupy!B$40,F84=vstupy!B$41,F84=vstupy!B$42,),"0","1")</f>
        <v>0</v>
      </c>
      <c r="DR84" s="385">
        <f>IF($DQ84="1",AQ84,"0")+CF84</f>
        <v>0</v>
      </c>
      <c r="DS84" s="383">
        <f>IF($DQ84="1",AS84,"0")+CG84</f>
        <v>0</v>
      </c>
      <c r="DT84" s="383">
        <f>IF($DQ84="1",AU84,"0")+CH84</f>
        <v>0</v>
      </c>
      <c r="DU84" s="383">
        <f>IF($DQ84="1",AW84,"0")+CI84</f>
        <v>0</v>
      </c>
      <c r="DV84" s="384">
        <f>IF($DQ84="1",AY84,"0")+CJ84</f>
        <v>0</v>
      </c>
      <c r="DW84" s="451">
        <f t="shared" ref="DW84" si="1444">SUM(DR84:DV86)</f>
        <v>0</v>
      </c>
      <c r="DX84" s="385" t="str">
        <f t="shared" ref="DX84" si="1445">IF($DQ84="1",BA84,"0")</f>
        <v>0</v>
      </c>
      <c r="DY84" s="383" t="str">
        <f t="shared" ref="DY84" si="1446">IF($DQ84="1",BC84,"0")</f>
        <v>0</v>
      </c>
      <c r="DZ84" s="383" t="str">
        <f t="shared" ref="DZ84" si="1447">IF($DQ84="1",BE84,"0")</f>
        <v>0</v>
      </c>
      <c r="EA84" s="383" t="str">
        <f>IF($DQ84="1",BG84,"0")</f>
        <v>0</v>
      </c>
      <c r="EB84" s="384" t="str">
        <f>IF($DQ84="1",BI84,"0")</f>
        <v>0</v>
      </c>
      <c r="EC84" s="451">
        <f t="shared" ref="EC84" si="1448">SUM(DX84:EB86)</f>
        <v>0</v>
      </c>
      <c r="ED84" s="450">
        <f>EC84+DW84</f>
        <v>0</v>
      </c>
    </row>
    <row r="85" spans="2:134" ht="12.6" customHeight="1" x14ac:dyDescent="0.2">
      <c r="B85" s="469"/>
      <c r="C85" s="457"/>
      <c r="D85" s="457"/>
      <c r="E85" s="457"/>
      <c r="F85" s="471"/>
      <c r="G85" s="461"/>
      <c r="H85" s="463"/>
      <c r="I85" s="463"/>
      <c r="J85" s="487"/>
      <c r="K85" s="471"/>
      <c r="L85" s="436"/>
      <c r="M85" s="473"/>
      <c r="N85" s="436"/>
      <c r="O85" s="436"/>
      <c r="P85" s="436"/>
      <c r="Q85" s="408"/>
      <c r="R85" s="409"/>
      <c r="S85" s="436"/>
      <c r="T85" s="445"/>
      <c r="U85" s="408"/>
      <c r="V85" s="409"/>
      <c r="W85" s="436"/>
      <c r="X85" s="194" t="s">
        <v>157</v>
      </c>
      <c r="Y85" s="208" t="s">
        <v>152</v>
      </c>
      <c r="Z85" s="205">
        <f>VLOOKUP($X85,vstupy!$B$18:$F$31,MATCH($Y85,vstupy!$B$17:$F$17,0),0)</f>
        <v>0</v>
      </c>
      <c r="AA85" s="133" t="s">
        <v>158</v>
      </c>
      <c r="AB85" s="205">
        <f>VLOOKUP($AA85,vstupy!$B$34:$C$36,2,FALSE)</f>
        <v>0</v>
      </c>
      <c r="AC85" s="205">
        <f t="shared" si="1273"/>
        <v>0</v>
      </c>
      <c r="AD85" s="466"/>
      <c r="AE85" s="418"/>
      <c r="AF85" s="385"/>
      <c r="AG85" s="414"/>
      <c r="AH85" s="414"/>
      <c r="AI85" s="414"/>
      <c r="AJ85" s="414"/>
      <c r="AK85" s="414"/>
      <c r="AL85" s="414"/>
      <c r="AM85" s="430"/>
      <c r="AN85" s="414"/>
      <c r="AO85" s="415"/>
      <c r="AP85" s="385"/>
      <c r="AQ85" s="383"/>
      <c r="AR85" s="383"/>
      <c r="AS85" s="383"/>
      <c r="AT85" s="383"/>
      <c r="AU85" s="383"/>
      <c r="AV85" s="383"/>
      <c r="AW85" s="383"/>
      <c r="AX85" s="383"/>
      <c r="AY85" s="383"/>
      <c r="AZ85" s="383"/>
      <c r="BA85" s="383"/>
      <c r="BB85" s="383"/>
      <c r="BC85" s="383"/>
      <c r="BD85" s="383"/>
      <c r="BE85" s="383"/>
      <c r="BF85" s="383"/>
      <c r="BG85" s="383"/>
      <c r="BH85" s="383"/>
      <c r="BI85" s="494"/>
      <c r="BJ85" s="380"/>
      <c r="BK85" s="385"/>
      <c r="BL85" s="383"/>
      <c r="BM85" s="383"/>
      <c r="BN85" s="383"/>
      <c r="BO85" s="383"/>
      <c r="BP85" s="383"/>
      <c r="BQ85" s="383"/>
      <c r="BR85" s="383"/>
      <c r="BS85" s="383"/>
      <c r="BT85" s="384"/>
      <c r="BU85" s="385"/>
      <c r="BV85" s="383"/>
      <c r="BW85" s="383"/>
      <c r="BX85" s="383"/>
      <c r="BY85" s="383"/>
      <c r="BZ85" s="383"/>
      <c r="CA85" s="383"/>
      <c r="CB85" s="383"/>
      <c r="CC85" s="383"/>
      <c r="CD85" s="384"/>
      <c r="CE85" s="426"/>
      <c r="CF85" s="385"/>
      <c r="CG85" s="383"/>
      <c r="CH85" s="383"/>
      <c r="CI85" s="383"/>
      <c r="CJ85" s="384"/>
      <c r="CK85" s="427"/>
      <c r="CL85" s="424"/>
      <c r="CM85" s="385"/>
      <c r="CN85" s="383"/>
      <c r="CO85" s="383"/>
      <c r="CP85" s="383"/>
      <c r="CQ85" s="383"/>
      <c r="CR85" s="383"/>
      <c r="CS85" s="383"/>
      <c r="CT85" s="383"/>
      <c r="CU85" s="383"/>
      <c r="CV85" s="384"/>
      <c r="CW85" s="380"/>
      <c r="CX85" s="380"/>
      <c r="CY85" s="385"/>
      <c r="CZ85" s="383"/>
      <c r="DA85" s="383"/>
      <c r="DB85" s="383"/>
      <c r="DC85" s="383"/>
      <c r="DD85" s="383"/>
      <c r="DE85" s="383"/>
      <c r="DF85" s="383"/>
      <c r="DG85" s="383"/>
      <c r="DH85" s="384"/>
      <c r="DI85" s="377"/>
      <c r="DJ85" s="377"/>
      <c r="DK85" s="422"/>
      <c r="DL85" s="422"/>
      <c r="DM85" s="422"/>
      <c r="DN85" s="422"/>
      <c r="DO85" s="422"/>
      <c r="DP85" s="422"/>
      <c r="DQ85" s="421"/>
      <c r="DR85" s="385"/>
      <c r="DS85" s="383"/>
      <c r="DT85" s="383"/>
      <c r="DU85" s="383"/>
      <c r="DV85" s="384"/>
      <c r="DW85" s="451"/>
      <c r="DX85" s="385"/>
      <c r="DY85" s="383"/>
      <c r="DZ85" s="383"/>
      <c r="EA85" s="383"/>
      <c r="EB85" s="384"/>
      <c r="EC85" s="451"/>
      <c r="ED85" s="450"/>
    </row>
    <row r="86" spans="2:134" ht="12.6" customHeight="1" x14ac:dyDescent="0.2">
      <c r="B86" s="469"/>
      <c r="C86" s="457"/>
      <c r="D86" s="457"/>
      <c r="E86" s="457"/>
      <c r="F86" s="472"/>
      <c r="G86" s="461"/>
      <c r="H86" s="464"/>
      <c r="I86" s="464"/>
      <c r="J86" s="488"/>
      <c r="K86" s="472"/>
      <c r="L86" s="436"/>
      <c r="M86" s="473"/>
      <c r="N86" s="436"/>
      <c r="O86" s="436"/>
      <c r="P86" s="436"/>
      <c r="Q86" s="408"/>
      <c r="R86" s="409"/>
      <c r="S86" s="436"/>
      <c r="T86" s="445"/>
      <c r="U86" s="408"/>
      <c r="V86" s="409"/>
      <c r="W86" s="436"/>
      <c r="X86" s="194" t="s">
        <v>157</v>
      </c>
      <c r="Y86" s="208" t="s">
        <v>152</v>
      </c>
      <c r="Z86" s="205">
        <f>VLOOKUP($X86,vstupy!$B$18:$F$31,MATCH($Y86,vstupy!$B$17:$F$17,0),0)</f>
        <v>0</v>
      </c>
      <c r="AA86" s="133" t="s">
        <v>158</v>
      </c>
      <c r="AB86" s="205">
        <f>VLOOKUP($AA86,vstupy!$B$34:$C$36,2,FALSE)</f>
        <v>0</v>
      </c>
      <c r="AC86" s="205">
        <f t="shared" si="1273"/>
        <v>0</v>
      </c>
      <c r="AD86" s="467"/>
      <c r="AE86" s="419"/>
      <c r="AF86" s="385"/>
      <c r="AG86" s="414"/>
      <c r="AH86" s="414"/>
      <c r="AI86" s="414"/>
      <c r="AJ86" s="414"/>
      <c r="AK86" s="414"/>
      <c r="AL86" s="414"/>
      <c r="AM86" s="413"/>
      <c r="AN86" s="414"/>
      <c r="AO86" s="415"/>
      <c r="AP86" s="385"/>
      <c r="AQ86" s="383"/>
      <c r="AR86" s="383"/>
      <c r="AS86" s="383"/>
      <c r="AT86" s="383"/>
      <c r="AU86" s="383"/>
      <c r="AV86" s="383"/>
      <c r="AW86" s="383"/>
      <c r="AX86" s="383"/>
      <c r="AY86" s="383"/>
      <c r="AZ86" s="383"/>
      <c r="BA86" s="383"/>
      <c r="BB86" s="383"/>
      <c r="BC86" s="383"/>
      <c r="BD86" s="383"/>
      <c r="BE86" s="383"/>
      <c r="BF86" s="383"/>
      <c r="BG86" s="383"/>
      <c r="BH86" s="383"/>
      <c r="BI86" s="494"/>
      <c r="BJ86" s="380"/>
      <c r="BK86" s="385"/>
      <c r="BL86" s="383"/>
      <c r="BM86" s="383"/>
      <c r="BN86" s="383"/>
      <c r="BO86" s="383"/>
      <c r="BP86" s="383"/>
      <c r="BQ86" s="383"/>
      <c r="BR86" s="383"/>
      <c r="BS86" s="383"/>
      <c r="BT86" s="384"/>
      <c r="BU86" s="385"/>
      <c r="BV86" s="383"/>
      <c r="BW86" s="383"/>
      <c r="BX86" s="383"/>
      <c r="BY86" s="383"/>
      <c r="BZ86" s="383"/>
      <c r="CA86" s="383"/>
      <c r="CB86" s="383"/>
      <c r="CC86" s="383"/>
      <c r="CD86" s="384"/>
      <c r="CE86" s="426"/>
      <c r="CF86" s="385"/>
      <c r="CG86" s="383"/>
      <c r="CH86" s="383"/>
      <c r="CI86" s="383"/>
      <c r="CJ86" s="384"/>
      <c r="CK86" s="427"/>
      <c r="CL86" s="425"/>
      <c r="CM86" s="385"/>
      <c r="CN86" s="383"/>
      <c r="CO86" s="383"/>
      <c r="CP86" s="383"/>
      <c r="CQ86" s="383"/>
      <c r="CR86" s="383"/>
      <c r="CS86" s="383"/>
      <c r="CT86" s="383"/>
      <c r="CU86" s="383"/>
      <c r="CV86" s="384"/>
      <c r="CW86" s="380"/>
      <c r="CX86" s="380"/>
      <c r="CY86" s="385"/>
      <c r="CZ86" s="383"/>
      <c r="DA86" s="383"/>
      <c r="DB86" s="383"/>
      <c r="DC86" s="383"/>
      <c r="DD86" s="383"/>
      <c r="DE86" s="383"/>
      <c r="DF86" s="383"/>
      <c r="DG86" s="383"/>
      <c r="DH86" s="384"/>
      <c r="DI86" s="377"/>
      <c r="DJ86" s="377"/>
      <c r="DK86" s="422"/>
      <c r="DL86" s="422"/>
      <c r="DM86" s="422"/>
      <c r="DN86" s="422"/>
      <c r="DO86" s="422"/>
      <c r="DP86" s="422"/>
      <c r="DQ86" s="421"/>
      <c r="DR86" s="385"/>
      <c r="DS86" s="383"/>
      <c r="DT86" s="383"/>
      <c r="DU86" s="383"/>
      <c r="DV86" s="384"/>
      <c r="DW86" s="451"/>
      <c r="DX86" s="385"/>
      <c r="DY86" s="383"/>
      <c r="DZ86" s="383"/>
      <c r="EA86" s="383"/>
      <c r="EB86" s="384"/>
      <c r="EC86" s="451"/>
      <c r="ED86" s="450"/>
    </row>
    <row r="87" spans="2:134" ht="12.6" customHeight="1" x14ac:dyDescent="0.2">
      <c r="B87" s="469">
        <f t="shared" ref="B87" si="1449">B84+1</f>
        <v>27</v>
      </c>
      <c r="C87" s="457"/>
      <c r="D87" s="457"/>
      <c r="E87" s="457"/>
      <c r="F87" s="470" t="s">
        <v>212</v>
      </c>
      <c r="G87" s="461"/>
      <c r="H87" s="462" t="str">
        <f t="shared" ref="H87" si="1450">IF($F87="3e)  Skoršia transpozícia  - zavedenie transpozície pred termínom ktorý určuje smernica EÚ. "," ","")</f>
        <v/>
      </c>
      <c r="I87" s="462" t="str">
        <f t="shared" ref="I87" si="1451">IF($F87="3e)  Skoršia transpozícia  - zavedenie transpozície pred termínom ktorý určuje smernica EÚ. ",$H87,"NA")</f>
        <v>NA</v>
      </c>
      <c r="J87" s="486">
        <f>IF(I87&gt;12,1,I87/12)</f>
        <v>1</v>
      </c>
      <c r="K87" s="470"/>
      <c r="L87" s="436"/>
      <c r="M87" s="473">
        <f>IF(L87="N",0,L87)</f>
        <v>0</v>
      </c>
      <c r="N87" s="436" t="s">
        <v>212</v>
      </c>
      <c r="O87" s="436"/>
      <c r="P87" s="436"/>
      <c r="Q87" s="408" t="s">
        <v>36</v>
      </c>
      <c r="R87" s="409">
        <f>VLOOKUP(Q87,vstupy!$B$3:$C$15,2,FALSE)</f>
        <v>0</v>
      </c>
      <c r="S87" s="436"/>
      <c r="T87" s="445"/>
      <c r="U87" s="408" t="s">
        <v>36</v>
      </c>
      <c r="V87" s="409">
        <f>VLOOKUP(U87,vstupy!$B$3:$C$15,2,FALSE)</f>
        <v>0</v>
      </c>
      <c r="W87" s="436"/>
      <c r="X87" s="194" t="s">
        <v>157</v>
      </c>
      <c r="Y87" s="208" t="s">
        <v>152</v>
      </c>
      <c r="Z87" s="205">
        <f>VLOOKUP($X87,vstupy!$B$18:$F$31,MATCH($Y87,vstupy!$B$17:$F$17,0),0)</f>
        <v>0</v>
      </c>
      <c r="AA87" s="133" t="s">
        <v>158</v>
      </c>
      <c r="AB87" s="205">
        <f>VLOOKUP($AA87,vstupy!$B$34:$C$36,2,FALSE)</f>
        <v>0</v>
      </c>
      <c r="AC87" s="205">
        <f t="shared" si="1273"/>
        <v>0</v>
      </c>
      <c r="AD87" s="465" t="s">
        <v>36</v>
      </c>
      <c r="AE87" s="417">
        <f>VLOOKUP(AD87,vstupy!$B$3:$C$15,2,FALSE)</f>
        <v>0</v>
      </c>
      <c r="AF87" s="458" t="str">
        <f>IFERROR(IF(M87=0,"N",O87/L87*J87),0)</f>
        <v>N</v>
      </c>
      <c r="AG87" s="413">
        <f>O87*J87</f>
        <v>0</v>
      </c>
      <c r="AH87" s="420">
        <f t="shared" ref="AH87" si="1452">P87*R87*J87</f>
        <v>0</v>
      </c>
      <c r="AI87" s="413">
        <f t="shared" ref="AI87" si="1453">IFERROR(AH87*M87,0)</f>
        <v>0</v>
      </c>
      <c r="AJ87" s="420" t="str">
        <f t="shared" si="1395"/>
        <v>N</v>
      </c>
      <c r="AK87" s="413">
        <f t="shared" ref="AK87" si="1454">S87*J87</f>
        <v>0</v>
      </c>
      <c r="AL87" s="413">
        <f>T87*V87*J87</f>
        <v>0</v>
      </c>
      <c r="AM87" s="429">
        <f t="shared" ref="AM87" si="1455">IFERROR(AL87*M87,0)</f>
        <v>0</v>
      </c>
      <c r="AN87" s="413">
        <f t="shared" ref="AN87" si="1456">IF(W87&gt;0,IF(AE87&gt;0,($G$5/160)*(W87/60)*AE87*J87,0),IF(AE87&gt;0,($G$5/160)*((AC87+AC88+AC89)/60)*AE87*J87,0))</f>
        <v>0</v>
      </c>
      <c r="AO87" s="428">
        <f>IFERROR(AN87*M87,0)</f>
        <v>0</v>
      </c>
      <c r="AP87" s="385">
        <f t="shared" ref="AP87" si="1457">IF($N87="In (zvyšuje náklady)",AF87,0)</f>
        <v>0</v>
      </c>
      <c r="AQ87" s="383">
        <f t="shared" ref="AQ87" si="1458">IF($N87="In (zvyšuje náklady)",AG87,0)</f>
        <v>0</v>
      </c>
      <c r="AR87" s="383">
        <f t="shared" ref="AR87" si="1459">IF($N87="In (zvyšuje náklady)",AH87,0)</f>
        <v>0</v>
      </c>
      <c r="AS87" s="383">
        <f t="shared" ref="AS87" si="1460">IF($N87="In (zvyšuje náklady)",AI87,0)</f>
        <v>0</v>
      </c>
      <c r="AT87" s="383">
        <f t="shared" ref="AT87" si="1461">IF($N87="In (zvyšuje náklady)",AJ87,0)</f>
        <v>0</v>
      </c>
      <c r="AU87" s="383">
        <f t="shared" ref="AU87" si="1462">IF($N87="In (zvyšuje náklady)",AK87,0)</f>
        <v>0</v>
      </c>
      <c r="AV87" s="383">
        <f t="shared" ref="AV87" si="1463">IF($N87="In (zvyšuje náklady)",AL87,0)</f>
        <v>0</v>
      </c>
      <c r="AW87" s="383">
        <f t="shared" ref="AW87" si="1464">IF($N87="In (zvyšuje náklady)",AM87,0)</f>
        <v>0</v>
      </c>
      <c r="AX87" s="383">
        <f t="shared" ref="AX87" si="1465">IF($N87="In (zvyšuje náklady)",AN87,0)</f>
        <v>0</v>
      </c>
      <c r="AY87" s="383">
        <f t="shared" ref="AY87" si="1466">IF($N87="In (zvyšuje náklady)",AO87,0)</f>
        <v>0</v>
      </c>
      <c r="AZ87" s="383" t="str">
        <f t="shared" ref="AZ87" si="1467">IF($N87="Out (znižuje náklady)",AF87,"0")</f>
        <v>0</v>
      </c>
      <c r="BA87" s="383" t="str">
        <f t="shared" ref="BA87" si="1468">IF($N87="Out (znižuje náklady)",AG87,"0")</f>
        <v>0</v>
      </c>
      <c r="BB87" s="383" t="str">
        <f t="shared" ref="BB87" si="1469">IF($N87="Out (znižuje náklady)",AH87,"0")</f>
        <v>0</v>
      </c>
      <c r="BC87" s="383" t="str">
        <f t="shared" ref="BC87" si="1470">IF($N87="Out (znižuje náklady)",AI87,"0")</f>
        <v>0</v>
      </c>
      <c r="BD87" s="383" t="str">
        <f t="shared" ref="BD87" si="1471">IF($N87="Out (znižuje náklady)",AJ87,"0")</f>
        <v>0</v>
      </c>
      <c r="BE87" s="383" t="str">
        <f t="shared" ref="BE87" si="1472">IF($N87="Out (znižuje náklady)",AK87,"0")</f>
        <v>0</v>
      </c>
      <c r="BF87" s="383" t="str">
        <f t="shared" ref="BF87" si="1473">IF($N87="Out (znižuje náklady)",AL87,"0")</f>
        <v>0</v>
      </c>
      <c r="BG87" s="383" t="str">
        <f t="shared" ref="BG87" si="1474">IF($N87="Out (znižuje náklady)",AM87,"0")</f>
        <v>0</v>
      </c>
      <c r="BH87" s="383" t="str">
        <f t="shared" ref="BH87" si="1475">IF($N87="Out (znižuje náklady)",AN87,"0")</f>
        <v>0</v>
      </c>
      <c r="BI87" s="494" t="str">
        <f t="shared" ref="BI87" si="1476">IF($N87="Out (znižuje náklady)",AO87,"0")</f>
        <v>0</v>
      </c>
      <c r="BJ87" s="380">
        <f>IF(F87=vstupy!$B$47,0,1)</f>
        <v>1</v>
      </c>
      <c r="BK87" s="385">
        <f t="shared" ref="BK87" si="1477">$BJ87*AP87</f>
        <v>0</v>
      </c>
      <c r="BL87" s="383">
        <f t="shared" ref="BL87" si="1478">$BJ87*AQ87</f>
        <v>0</v>
      </c>
      <c r="BM87" s="383">
        <f t="shared" ref="BM87" si="1479">$BJ87*AR87</f>
        <v>0</v>
      </c>
      <c r="BN87" s="383">
        <f t="shared" ref="BN87" si="1480">$BJ87*AS87</f>
        <v>0</v>
      </c>
      <c r="BO87" s="383">
        <f t="shared" ref="BO87" si="1481">$BJ87*AT87</f>
        <v>0</v>
      </c>
      <c r="BP87" s="383">
        <f t="shared" ref="BP87" si="1482">$BJ87*AU87</f>
        <v>0</v>
      </c>
      <c r="BQ87" s="383">
        <f t="shared" ref="BQ87" si="1483">$BJ87*AV87</f>
        <v>0</v>
      </c>
      <c r="BR87" s="383">
        <f t="shared" ref="BR87" si="1484">$BJ87*AW87</f>
        <v>0</v>
      </c>
      <c r="BS87" s="383">
        <f t="shared" ref="BS87" si="1485">$BJ87*AX87</f>
        <v>0</v>
      </c>
      <c r="BT87" s="384">
        <f t="shared" ref="BT87" si="1486">$BJ87*AY87</f>
        <v>0</v>
      </c>
      <c r="BU87" s="385">
        <f t="shared" ref="BU87" si="1487">$BJ87*AZ87</f>
        <v>0</v>
      </c>
      <c r="BV87" s="383">
        <f t="shared" ref="BV87" si="1488">$BJ87*BA87</f>
        <v>0</v>
      </c>
      <c r="BW87" s="383">
        <f t="shared" ref="BW87" si="1489">$BJ87*BB87</f>
        <v>0</v>
      </c>
      <c r="BX87" s="383">
        <f t="shared" ref="BX87" si="1490">$BJ87*BC87</f>
        <v>0</v>
      </c>
      <c r="BY87" s="383">
        <f t="shared" ref="BY87" si="1491">$BJ87*BD87</f>
        <v>0</v>
      </c>
      <c r="BZ87" s="383">
        <f t="shared" ref="BZ87" si="1492">$BJ87*BE87</f>
        <v>0</v>
      </c>
      <c r="CA87" s="383">
        <f t="shared" ref="CA87" si="1493">$BJ87*BF87</f>
        <v>0</v>
      </c>
      <c r="CB87" s="383">
        <f t="shared" ref="CB87" si="1494">$BJ87*BG87</f>
        <v>0</v>
      </c>
      <c r="CC87" s="383">
        <f t="shared" ref="CC87" si="1495">$BJ87*BH87</f>
        <v>0</v>
      </c>
      <c r="CD87" s="384">
        <f t="shared" ref="CD87" si="1496">$BJ87*BI87</f>
        <v>0</v>
      </c>
      <c r="CE87" s="426">
        <f>IF(N87="Nemení sa",1,0)</f>
        <v>0</v>
      </c>
      <c r="CF87" s="385">
        <f>AG87*$CE87</f>
        <v>0</v>
      </c>
      <c r="CG87" s="383">
        <f>AI87*$CE87</f>
        <v>0</v>
      </c>
      <c r="CH87" s="383">
        <f>AK87*$CE87</f>
        <v>0</v>
      </c>
      <c r="CI87" s="383">
        <f>AM87*$CE87</f>
        <v>0</v>
      </c>
      <c r="CJ87" s="384">
        <f>AO87*$CE87</f>
        <v>0</v>
      </c>
      <c r="CK87" s="427">
        <f t="shared" ref="CK87" si="1497">SUM(CF87:CJ89)</f>
        <v>0</v>
      </c>
      <c r="CL87" s="423">
        <f>IF(F87=vstupy!B$42,"1",0)</f>
        <v>0</v>
      </c>
      <c r="CM87" s="385">
        <f t="shared" ref="CM87:CV87" si="1498">IF($CL87="1",AP87,0)</f>
        <v>0</v>
      </c>
      <c r="CN87" s="383">
        <f t="shared" si="1498"/>
        <v>0</v>
      </c>
      <c r="CO87" s="383">
        <f t="shared" si="1498"/>
        <v>0</v>
      </c>
      <c r="CP87" s="383">
        <f t="shared" si="1498"/>
        <v>0</v>
      </c>
      <c r="CQ87" s="383">
        <f t="shared" si="1498"/>
        <v>0</v>
      </c>
      <c r="CR87" s="383">
        <f t="shared" si="1498"/>
        <v>0</v>
      </c>
      <c r="CS87" s="383">
        <f t="shared" si="1498"/>
        <v>0</v>
      </c>
      <c r="CT87" s="383">
        <f t="shared" si="1498"/>
        <v>0</v>
      </c>
      <c r="CU87" s="383">
        <f t="shared" si="1498"/>
        <v>0</v>
      </c>
      <c r="CV87" s="384">
        <f t="shared" si="1498"/>
        <v>0</v>
      </c>
      <c r="CW87" s="380">
        <f>CP87+CT87+CV87</f>
        <v>0</v>
      </c>
      <c r="CX87" s="380">
        <f t="shared" ref="CX87" si="1499">CN87+CR87</f>
        <v>0</v>
      </c>
      <c r="CY87" s="385">
        <f t="shared" ref="CY87:DH87" si="1500">IF($CL87="1",AZ87,0)</f>
        <v>0</v>
      </c>
      <c r="CZ87" s="383">
        <f t="shared" si="1500"/>
        <v>0</v>
      </c>
      <c r="DA87" s="383">
        <f t="shared" si="1500"/>
        <v>0</v>
      </c>
      <c r="DB87" s="383">
        <f t="shared" si="1500"/>
        <v>0</v>
      </c>
      <c r="DC87" s="383">
        <f t="shared" si="1500"/>
        <v>0</v>
      </c>
      <c r="DD87" s="383">
        <f t="shared" si="1500"/>
        <v>0</v>
      </c>
      <c r="DE87" s="383">
        <f t="shared" si="1500"/>
        <v>0</v>
      </c>
      <c r="DF87" s="383">
        <f t="shared" si="1500"/>
        <v>0</v>
      </c>
      <c r="DG87" s="383">
        <f t="shared" si="1500"/>
        <v>0</v>
      </c>
      <c r="DH87" s="384">
        <f t="shared" si="1500"/>
        <v>0</v>
      </c>
      <c r="DI87" s="377">
        <f>DB87+DF87+DH87</f>
        <v>0</v>
      </c>
      <c r="DJ87" s="377">
        <f t="shared" ref="DJ87" si="1501">CZ87+DD87</f>
        <v>0</v>
      </c>
      <c r="DK87" s="422">
        <f>IF(CE87=0,1,0)</f>
        <v>1</v>
      </c>
      <c r="DL87" s="422">
        <f>IFERROR(IF($AF87="N",AH87+AJ87+AL87+AN87,AF87+AH87+AJ87+AL87+AN87),0)*$DK87</f>
        <v>0</v>
      </c>
      <c r="DM87" s="422">
        <f>(AG87+AI87+AK87+AM87+AO87)*$DK87</f>
        <v>0</v>
      </c>
      <c r="DN87" s="422">
        <f>AS87+AW87+AY87-CW87</f>
        <v>0</v>
      </c>
      <c r="DO87" s="422">
        <f>BC87+BG87+BI87-DI87</f>
        <v>0</v>
      </c>
      <c r="DP87" s="422">
        <f>DN87+DO87</f>
        <v>0</v>
      </c>
      <c r="DQ87" s="421" t="str">
        <f>IF(OR(F87=vstupy!B$40,F87=vstupy!B$41,F87=vstupy!B$42,),"0","1")</f>
        <v>0</v>
      </c>
      <c r="DR87" s="385">
        <f>IF($DQ87="1",AQ87,"0")+CF87</f>
        <v>0</v>
      </c>
      <c r="DS87" s="383">
        <f>IF($DQ87="1",AS87,"0")+CG87</f>
        <v>0</v>
      </c>
      <c r="DT87" s="383">
        <f>IF($DQ87="1",AU87,"0")+CH87</f>
        <v>0</v>
      </c>
      <c r="DU87" s="383">
        <f>IF($DQ87="1",AW87,"0")+CI87</f>
        <v>0</v>
      </c>
      <c r="DV87" s="384">
        <f>IF($DQ87="1",AY87,"0")+CJ87</f>
        <v>0</v>
      </c>
      <c r="DW87" s="451">
        <f t="shared" ref="DW87" si="1502">SUM(DR87:DV89)</f>
        <v>0</v>
      </c>
      <c r="DX87" s="385" t="str">
        <f t="shared" ref="DX87" si="1503">IF($DQ87="1",BA87,"0")</f>
        <v>0</v>
      </c>
      <c r="DY87" s="383" t="str">
        <f t="shared" ref="DY87" si="1504">IF($DQ87="1",BC87,"0")</f>
        <v>0</v>
      </c>
      <c r="DZ87" s="383" t="str">
        <f t="shared" ref="DZ87" si="1505">IF($DQ87="1",BE87,"0")</f>
        <v>0</v>
      </c>
      <c r="EA87" s="383" t="str">
        <f>IF($DQ87="1",BG87,"0")</f>
        <v>0</v>
      </c>
      <c r="EB87" s="384" t="str">
        <f>IF($DQ87="1",BI87,"0")</f>
        <v>0</v>
      </c>
      <c r="EC87" s="451">
        <f t="shared" ref="EC87" si="1506">SUM(DX87:EB89)</f>
        <v>0</v>
      </c>
      <c r="ED87" s="450">
        <f>EC87+DW87</f>
        <v>0</v>
      </c>
    </row>
    <row r="88" spans="2:134" ht="12.6" customHeight="1" x14ac:dyDescent="0.2">
      <c r="B88" s="469"/>
      <c r="C88" s="457"/>
      <c r="D88" s="457"/>
      <c r="E88" s="457"/>
      <c r="F88" s="471"/>
      <c r="G88" s="461"/>
      <c r="H88" s="463"/>
      <c r="I88" s="463"/>
      <c r="J88" s="487"/>
      <c r="K88" s="471"/>
      <c r="L88" s="436"/>
      <c r="M88" s="473"/>
      <c r="N88" s="436"/>
      <c r="O88" s="436"/>
      <c r="P88" s="436"/>
      <c r="Q88" s="408"/>
      <c r="R88" s="409"/>
      <c r="S88" s="436"/>
      <c r="T88" s="445"/>
      <c r="U88" s="408"/>
      <c r="V88" s="409"/>
      <c r="W88" s="436"/>
      <c r="X88" s="194" t="s">
        <v>157</v>
      </c>
      <c r="Y88" s="208" t="s">
        <v>152</v>
      </c>
      <c r="Z88" s="205">
        <f>VLOOKUP($X88,vstupy!$B$18:$F$31,MATCH($Y88,vstupy!$B$17:$F$17,0),0)</f>
        <v>0</v>
      </c>
      <c r="AA88" s="133" t="s">
        <v>158</v>
      </c>
      <c r="AB88" s="205">
        <f>VLOOKUP($AA88,vstupy!$B$34:$C$36,2,FALSE)</f>
        <v>0</v>
      </c>
      <c r="AC88" s="205">
        <f t="shared" si="1273"/>
        <v>0</v>
      </c>
      <c r="AD88" s="466"/>
      <c r="AE88" s="418"/>
      <c r="AF88" s="385"/>
      <c r="AG88" s="414"/>
      <c r="AH88" s="414"/>
      <c r="AI88" s="414"/>
      <c r="AJ88" s="414"/>
      <c r="AK88" s="414"/>
      <c r="AL88" s="414"/>
      <c r="AM88" s="430"/>
      <c r="AN88" s="414"/>
      <c r="AO88" s="415"/>
      <c r="AP88" s="385"/>
      <c r="AQ88" s="383"/>
      <c r="AR88" s="383"/>
      <c r="AS88" s="383"/>
      <c r="AT88" s="383"/>
      <c r="AU88" s="383"/>
      <c r="AV88" s="383"/>
      <c r="AW88" s="383"/>
      <c r="AX88" s="383"/>
      <c r="AY88" s="383"/>
      <c r="AZ88" s="383"/>
      <c r="BA88" s="383"/>
      <c r="BB88" s="383"/>
      <c r="BC88" s="383"/>
      <c r="BD88" s="383"/>
      <c r="BE88" s="383"/>
      <c r="BF88" s="383"/>
      <c r="BG88" s="383"/>
      <c r="BH88" s="383"/>
      <c r="BI88" s="494"/>
      <c r="BJ88" s="380"/>
      <c r="BK88" s="385"/>
      <c r="BL88" s="383"/>
      <c r="BM88" s="383"/>
      <c r="BN88" s="383"/>
      <c r="BO88" s="383"/>
      <c r="BP88" s="383"/>
      <c r="BQ88" s="383"/>
      <c r="BR88" s="383"/>
      <c r="BS88" s="383"/>
      <c r="BT88" s="384"/>
      <c r="BU88" s="385"/>
      <c r="BV88" s="383"/>
      <c r="BW88" s="383"/>
      <c r="BX88" s="383"/>
      <c r="BY88" s="383"/>
      <c r="BZ88" s="383"/>
      <c r="CA88" s="383"/>
      <c r="CB88" s="383"/>
      <c r="CC88" s="383"/>
      <c r="CD88" s="384"/>
      <c r="CE88" s="426"/>
      <c r="CF88" s="385"/>
      <c r="CG88" s="383"/>
      <c r="CH88" s="383"/>
      <c r="CI88" s="383"/>
      <c r="CJ88" s="384"/>
      <c r="CK88" s="427"/>
      <c r="CL88" s="424"/>
      <c r="CM88" s="385"/>
      <c r="CN88" s="383"/>
      <c r="CO88" s="383"/>
      <c r="CP88" s="383"/>
      <c r="CQ88" s="383"/>
      <c r="CR88" s="383"/>
      <c r="CS88" s="383"/>
      <c r="CT88" s="383"/>
      <c r="CU88" s="383"/>
      <c r="CV88" s="384"/>
      <c r="CW88" s="380"/>
      <c r="CX88" s="380"/>
      <c r="CY88" s="385"/>
      <c r="CZ88" s="383"/>
      <c r="DA88" s="383"/>
      <c r="DB88" s="383"/>
      <c r="DC88" s="383"/>
      <c r="DD88" s="383"/>
      <c r="DE88" s="383"/>
      <c r="DF88" s="383"/>
      <c r="DG88" s="383"/>
      <c r="DH88" s="384"/>
      <c r="DI88" s="377"/>
      <c r="DJ88" s="377"/>
      <c r="DK88" s="422"/>
      <c r="DL88" s="422"/>
      <c r="DM88" s="422"/>
      <c r="DN88" s="422"/>
      <c r="DO88" s="422"/>
      <c r="DP88" s="422"/>
      <c r="DQ88" s="421"/>
      <c r="DR88" s="385"/>
      <c r="DS88" s="383"/>
      <c r="DT88" s="383"/>
      <c r="DU88" s="383"/>
      <c r="DV88" s="384"/>
      <c r="DW88" s="451"/>
      <c r="DX88" s="385"/>
      <c r="DY88" s="383"/>
      <c r="DZ88" s="383"/>
      <c r="EA88" s="383"/>
      <c r="EB88" s="384"/>
      <c r="EC88" s="451"/>
      <c r="ED88" s="450"/>
    </row>
    <row r="89" spans="2:134" ht="12.6" customHeight="1" x14ac:dyDescent="0.2">
      <c r="B89" s="469"/>
      <c r="C89" s="457"/>
      <c r="D89" s="457"/>
      <c r="E89" s="457"/>
      <c r="F89" s="472"/>
      <c r="G89" s="461"/>
      <c r="H89" s="464"/>
      <c r="I89" s="464"/>
      <c r="J89" s="488"/>
      <c r="K89" s="472"/>
      <c r="L89" s="436"/>
      <c r="M89" s="473"/>
      <c r="N89" s="436"/>
      <c r="O89" s="436"/>
      <c r="P89" s="436"/>
      <c r="Q89" s="408"/>
      <c r="R89" s="409"/>
      <c r="S89" s="436"/>
      <c r="T89" s="445"/>
      <c r="U89" s="408"/>
      <c r="V89" s="409"/>
      <c r="W89" s="436"/>
      <c r="X89" s="194" t="s">
        <v>157</v>
      </c>
      <c r="Y89" s="208" t="s">
        <v>152</v>
      </c>
      <c r="Z89" s="205">
        <f>VLOOKUP($X89,vstupy!$B$18:$F$31,MATCH($Y89,vstupy!$B$17:$F$17,0),0)</f>
        <v>0</v>
      </c>
      <c r="AA89" s="133" t="s">
        <v>158</v>
      </c>
      <c r="AB89" s="205">
        <f>VLOOKUP($AA89,vstupy!$B$34:$C$36,2,FALSE)</f>
        <v>0</v>
      </c>
      <c r="AC89" s="205">
        <f t="shared" si="1273"/>
        <v>0</v>
      </c>
      <c r="AD89" s="467"/>
      <c r="AE89" s="419"/>
      <c r="AF89" s="385"/>
      <c r="AG89" s="414"/>
      <c r="AH89" s="414"/>
      <c r="AI89" s="414"/>
      <c r="AJ89" s="414"/>
      <c r="AK89" s="414"/>
      <c r="AL89" s="414"/>
      <c r="AM89" s="413"/>
      <c r="AN89" s="414"/>
      <c r="AO89" s="415"/>
      <c r="AP89" s="385"/>
      <c r="AQ89" s="383"/>
      <c r="AR89" s="383"/>
      <c r="AS89" s="383"/>
      <c r="AT89" s="383"/>
      <c r="AU89" s="383"/>
      <c r="AV89" s="383"/>
      <c r="AW89" s="383"/>
      <c r="AX89" s="383"/>
      <c r="AY89" s="383"/>
      <c r="AZ89" s="383"/>
      <c r="BA89" s="383"/>
      <c r="BB89" s="383"/>
      <c r="BC89" s="383"/>
      <c r="BD89" s="383"/>
      <c r="BE89" s="383"/>
      <c r="BF89" s="383"/>
      <c r="BG89" s="383"/>
      <c r="BH89" s="383"/>
      <c r="BI89" s="494"/>
      <c r="BJ89" s="380"/>
      <c r="BK89" s="385"/>
      <c r="BL89" s="383"/>
      <c r="BM89" s="383"/>
      <c r="BN89" s="383"/>
      <c r="BO89" s="383"/>
      <c r="BP89" s="383"/>
      <c r="BQ89" s="383"/>
      <c r="BR89" s="383"/>
      <c r="BS89" s="383"/>
      <c r="BT89" s="384"/>
      <c r="BU89" s="385"/>
      <c r="BV89" s="383"/>
      <c r="BW89" s="383"/>
      <c r="BX89" s="383"/>
      <c r="BY89" s="383"/>
      <c r="BZ89" s="383"/>
      <c r="CA89" s="383"/>
      <c r="CB89" s="383"/>
      <c r="CC89" s="383"/>
      <c r="CD89" s="384"/>
      <c r="CE89" s="426"/>
      <c r="CF89" s="385"/>
      <c r="CG89" s="383"/>
      <c r="CH89" s="383"/>
      <c r="CI89" s="383"/>
      <c r="CJ89" s="384"/>
      <c r="CK89" s="427"/>
      <c r="CL89" s="425"/>
      <c r="CM89" s="385"/>
      <c r="CN89" s="383"/>
      <c r="CO89" s="383"/>
      <c r="CP89" s="383"/>
      <c r="CQ89" s="383"/>
      <c r="CR89" s="383"/>
      <c r="CS89" s="383"/>
      <c r="CT89" s="383"/>
      <c r="CU89" s="383"/>
      <c r="CV89" s="384"/>
      <c r="CW89" s="380"/>
      <c r="CX89" s="380"/>
      <c r="CY89" s="385"/>
      <c r="CZ89" s="383"/>
      <c r="DA89" s="383"/>
      <c r="DB89" s="383"/>
      <c r="DC89" s="383"/>
      <c r="DD89" s="383"/>
      <c r="DE89" s="383"/>
      <c r="DF89" s="383"/>
      <c r="DG89" s="383"/>
      <c r="DH89" s="384"/>
      <c r="DI89" s="377"/>
      <c r="DJ89" s="377"/>
      <c r="DK89" s="422"/>
      <c r="DL89" s="422"/>
      <c r="DM89" s="422"/>
      <c r="DN89" s="422"/>
      <c r="DO89" s="422"/>
      <c r="DP89" s="422"/>
      <c r="DQ89" s="421"/>
      <c r="DR89" s="385"/>
      <c r="DS89" s="383"/>
      <c r="DT89" s="383"/>
      <c r="DU89" s="383"/>
      <c r="DV89" s="384"/>
      <c r="DW89" s="451"/>
      <c r="DX89" s="385"/>
      <c r="DY89" s="383"/>
      <c r="DZ89" s="383"/>
      <c r="EA89" s="383"/>
      <c r="EB89" s="384"/>
      <c r="EC89" s="451"/>
      <c r="ED89" s="450"/>
    </row>
    <row r="90" spans="2:134" ht="12.6" customHeight="1" x14ac:dyDescent="0.2">
      <c r="B90" s="469">
        <f t="shared" ref="B90" si="1507">B87+1</f>
        <v>28</v>
      </c>
      <c r="C90" s="457"/>
      <c r="D90" s="457"/>
      <c r="E90" s="457"/>
      <c r="F90" s="470" t="s">
        <v>212</v>
      </c>
      <c r="G90" s="461"/>
      <c r="H90" s="462" t="str">
        <f t="shared" ref="H90" si="1508">IF($F90="3e)  Skoršia transpozícia  - zavedenie transpozície pred termínom ktorý určuje smernica EÚ. "," ","")</f>
        <v/>
      </c>
      <c r="I90" s="462" t="str">
        <f t="shared" ref="I90" si="1509">IF($F90="3e)  Skoršia transpozícia  - zavedenie transpozície pred termínom ktorý určuje smernica EÚ. ",$H90,"NA")</f>
        <v>NA</v>
      </c>
      <c r="J90" s="486">
        <f>IF(I90&gt;12,1,I90/12)</f>
        <v>1</v>
      </c>
      <c r="K90" s="470"/>
      <c r="L90" s="436"/>
      <c r="M90" s="473">
        <f>IF(L90="N",0,L90)</f>
        <v>0</v>
      </c>
      <c r="N90" s="436" t="s">
        <v>212</v>
      </c>
      <c r="O90" s="436"/>
      <c r="P90" s="436"/>
      <c r="Q90" s="408" t="s">
        <v>36</v>
      </c>
      <c r="R90" s="409">
        <f>VLOOKUP(Q90,vstupy!$B$3:$C$15,2,FALSE)</f>
        <v>0</v>
      </c>
      <c r="S90" s="436"/>
      <c r="T90" s="445"/>
      <c r="U90" s="408" t="s">
        <v>36</v>
      </c>
      <c r="V90" s="409">
        <f>VLOOKUP(U90,vstupy!$B$3:$C$15,2,FALSE)</f>
        <v>0</v>
      </c>
      <c r="W90" s="436"/>
      <c r="X90" s="194" t="s">
        <v>157</v>
      </c>
      <c r="Y90" s="208" t="s">
        <v>152</v>
      </c>
      <c r="Z90" s="205">
        <f>VLOOKUP($X90,vstupy!$B$18:$F$31,MATCH($Y90,vstupy!$B$17:$F$17,0),0)</f>
        <v>0</v>
      </c>
      <c r="AA90" s="133" t="s">
        <v>158</v>
      </c>
      <c r="AB90" s="205">
        <f>VLOOKUP($AA90,vstupy!$B$34:$C$36,2,FALSE)</f>
        <v>0</v>
      </c>
      <c r="AC90" s="205">
        <f t="shared" si="1273"/>
        <v>0</v>
      </c>
      <c r="AD90" s="465" t="s">
        <v>36</v>
      </c>
      <c r="AE90" s="417">
        <f>VLOOKUP(AD90,vstupy!$B$3:$C$15,2,FALSE)</f>
        <v>0</v>
      </c>
      <c r="AF90" s="458" t="str">
        <f>IFERROR(IF(M90=0,"N",O90/L90*J90),0)</f>
        <v>N</v>
      </c>
      <c r="AG90" s="413">
        <f>O90*J90</f>
        <v>0</v>
      </c>
      <c r="AH90" s="420">
        <f t="shared" ref="AH90" si="1510">P90*R90*J90</f>
        <v>0</v>
      </c>
      <c r="AI90" s="413">
        <f t="shared" ref="AI90" si="1511">IFERROR(AH90*M90,0)</f>
        <v>0</v>
      </c>
      <c r="AJ90" s="420" t="str">
        <f t="shared" si="1395"/>
        <v>N</v>
      </c>
      <c r="AK90" s="413">
        <f t="shared" ref="AK90" si="1512">S90*J90</f>
        <v>0</v>
      </c>
      <c r="AL90" s="413">
        <f>T90*V90*J90</f>
        <v>0</v>
      </c>
      <c r="AM90" s="429">
        <f t="shared" ref="AM90" si="1513">IFERROR(AL90*M90,0)</f>
        <v>0</v>
      </c>
      <c r="AN90" s="413">
        <f t="shared" ref="AN90" si="1514">IF(W90&gt;0,IF(AE90&gt;0,($G$5/160)*(W90/60)*AE90*J90,0),IF(AE90&gt;0,($G$5/160)*((AC90+AC91+AC92)/60)*AE90*J90,0))</f>
        <v>0</v>
      </c>
      <c r="AO90" s="428">
        <f>IFERROR(AN90*M90,0)</f>
        <v>0</v>
      </c>
      <c r="AP90" s="385">
        <f t="shared" ref="AP90" si="1515">IF($N90="In (zvyšuje náklady)",AF90,0)</f>
        <v>0</v>
      </c>
      <c r="AQ90" s="383">
        <f t="shared" ref="AQ90" si="1516">IF($N90="In (zvyšuje náklady)",AG90,0)</f>
        <v>0</v>
      </c>
      <c r="AR90" s="383">
        <f t="shared" ref="AR90" si="1517">IF($N90="In (zvyšuje náklady)",AH90,0)</f>
        <v>0</v>
      </c>
      <c r="AS90" s="383">
        <f t="shared" ref="AS90" si="1518">IF($N90="In (zvyšuje náklady)",AI90,0)</f>
        <v>0</v>
      </c>
      <c r="AT90" s="383">
        <f t="shared" ref="AT90" si="1519">IF($N90="In (zvyšuje náklady)",AJ90,0)</f>
        <v>0</v>
      </c>
      <c r="AU90" s="383">
        <f t="shared" ref="AU90" si="1520">IF($N90="In (zvyšuje náklady)",AK90,0)</f>
        <v>0</v>
      </c>
      <c r="AV90" s="383">
        <f t="shared" ref="AV90" si="1521">IF($N90="In (zvyšuje náklady)",AL90,0)</f>
        <v>0</v>
      </c>
      <c r="AW90" s="383">
        <f t="shared" ref="AW90" si="1522">IF($N90="In (zvyšuje náklady)",AM90,0)</f>
        <v>0</v>
      </c>
      <c r="AX90" s="383">
        <f t="shared" ref="AX90" si="1523">IF($N90="In (zvyšuje náklady)",AN90,0)</f>
        <v>0</v>
      </c>
      <c r="AY90" s="383">
        <f t="shared" ref="AY90" si="1524">IF($N90="In (zvyšuje náklady)",AO90,0)</f>
        <v>0</v>
      </c>
      <c r="AZ90" s="383" t="str">
        <f t="shared" ref="AZ90" si="1525">IF($N90="Out (znižuje náklady)",AF90,"0")</f>
        <v>0</v>
      </c>
      <c r="BA90" s="383" t="str">
        <f t="shared" ref="BA90" si="1526">IF($N90="Out (znižuje náklady)",AG90,"0")</f>
        <v>0</v>
      </c>
      <c r="BB90" s="383" t="str">
        <f t="shared" ref="BB90" si="1527">IF($N90="Out (znižuje náklady)",AH90,"0")</f>
        <v>0</v>
      </c>
      <c r="BC90" s="383" t="str">
        <f t="shared" ref="BC90" si="1528">IF($N90="Out (znižuje náklady)",AI90,"0")</f>
        <v>0</v>
      </c>
      <c r="BD90" s="383" t="str">
        <f t="shared" ref="BD90" si="1529">IF($N90="Out (znižuje náklady)",AJ90,"0")</f>
        <v>0</v>
      </c>
      <c r="BE90" s="383" t="str">
        <f t="shared" ref="BE90" si="1530">IF($N90="Out (znižuje náklady)",AK90,"0")</f>
        <v>0</v>
      </c>
      <c r="BF90" s="383" t="str">
        <f t="shared" ref="BF90" si="1531">IF($N90="Out (znižuje náklady)",AL90,"0")</f>
        <v>0</v>
      </c>
      <c r="BG90" s="383" t="str">
        <f t="shared" ref="BG90" si="1532">IF($N90="Out (znižuje náklady)",AM90,"0")</f>
        <v>0</v>
      </c>
      <c r="BH90" s="383" t="str">
        <f t="shared" ref="BH90" si="1533">IF($N90="Out (znižuje náklady)",AN90,"0")</f>
        <v>0</v>
      </c>
      <c r="BI90" s="494" t="str">
        <f t="shared" ref="BI90" si="1534">IF($N90="Out (znižuje náklady)",AO90,"0")</f>
        <v>0</v>
      </c>
      <c r="BJ90" s="380">
        <f>IF(F90=vstupy!$B$47,0,1)</f>
        <v>1</v>
      </c>
      <c r="BK90" s="385">
        <f t="shared" ref="BK90" si="1535">$BJ90*AP90</f>
        <v>0</v>
      </c>
      <c r="BL90" s="383">
        <f t="shared" ref="BL90" si="1536">$BJ90*AQ90</f>
        <v>0</v>
      </c>
      <c r="BM90" s="383">
        <f t="shared" ref="BM90" si="1537">$BJ90*AR90</f>
        <v>0</v>
      </c>
      <c r="BN90" s="383">
        <f t="shared" ref="BN90" si="1538">$BJ90*AS90</f>
        <v>0</v>
      </c>
      <c r="BO90" s="383">
        <f t="shared" ref="BO90" si="1539">$BJ90*AT90</f>
        <v>0</v>
      </c>
      <c r="BP90" s="383">
        <f t="shared" ref="BP90" si="1540">$BJ90*AU90</f>
        <v>0</v>
      </c>
      <c r="BQ90" s="383">
        <f t="shared" ref="BQ90" si="1541">$BJ90*AV90</f>
        <v>0</v>
      </c>
      <c r="BR90" s="383">
        <f t="shared" ref="BR90" si="1542">$BJ90*AW90</f>
        <v>0</v>
      </c>
      <c r="BS90" s="383">
        <f t="shared" ref="BS90" si="1543">$BJ90*AX90</f>
        <v>0</v>
      </c>
      <c r="BT90" s="384">
        <f t="shared" ref="BT90" si="1544">$BJ90*AY90</f>
        <v>0</v>
      </c>
      <c r="BU90" s="385">
        <f t="shared" ref="BU90" si="1545">$BJ90*AZ90</f>
        <v>0</v>
      </c>
      <c r="BV90" s="383">
        <f t="shared" ref="BV90" si="1546">$BJ90*BA90</f>
        <v>0</v>
      </c>
      <c r="BW90" s="383">
        <f t="shared" ref="BW90" si="1547">$BJ90*BB90</f>
        <v>0</v>
      </c>
      <c r="BX90" s="383">
        <f t="shared" ref="BX90" si="1548">$BJ90*BC90</f>
        <v>0</v>
      </c>
      <c r="BY90" s="383">
        <f t="shared" ref="BY90" si="1549">$BJ90*BD90</f>
        <v>0</v>
      </c>
      <c r="BZ90" s="383">
        <f t="shared" ref="BZ90" si="1550">$BJ90*BE90</f>
        <v>0</v>
      </c>
      <c r="CA90" s="383">
        <f t="shared" ref="CA90" si="1551">$BJ90*BF90</f>
        <v>0</v>
      </c>
      <c r="CB90" s="383">
        <f t="shared" ref="CB90" si="1552">$BJ90*BG90</f>
        <v>0</v>
      </c>
      <c r="CC90" s="383">
        <f t="shared" ref="CC90" si="1553">$BJ90*BH90</f>
        <v>0</v>
      </c>
      <c r="CD90" s="384">
        <f t="shared" ref="CD90" si="1554">$BJ90*BI90</f>
        <v>0</v>
      </c>
      <c r="CE90" s="426">
        <f>IF(N90="Nemení sa",1,0)</f>
        <v>0</v>
      </c>
      <c r="CF90" s="385">
        <f>AG90*$CE90</f>
        <v>0</v>
      </c>
      <c r="CG90" s="383">
        <f>AI90*$CE90</f>
        <v>0</v>
      </c>
      <c r="CH90" s="383">
        <f>AK90*$CE90</f>
        <v>0</v>
      </c>
      <c r="CI90" s="383">
        <f>AM90*$CE90</f>
        <v>0</v>
      </c>
      <c r="CJ90" s="384">
        <f>AO90*$CE90</f>
        <v>0</v>
      </c>
      <c r="CK90" s="427">
        <f t="shared" ref="CK90" si="1555">SUM(CF90:CJ92)</f>
        <v>0</v>
      </c>
      <c r="CL90" s="423">
        <f>IF(F90=vstupy!B$42,"1",0)</f>
        <v>0</v>
      </c>
      <c r="CM90" s="385">
        <f t="shared" ref="CM90:CV90" si="1556">IF($CL90="1",AP90,0)</f>
        <v>0</v>
      </c>
      <c r="CN90" s="383">
        <f t="shared" si="1556"/>
        <v>0</v>
      </c>
      <c r="CO90" s="383">
        <f t="shared" si="1556"/>
        <v>0</v>
      </c>
      <c r="CP90" s="383">
        <f t="shared" si="1556"/>
        <v>0</v>
      </c>
      <c r="CQ90" s="383">
        <f t="shared" si="1556"/>
        <v>0</v>
      </c>
      <c r="CR90" s="383">
        <f t="shared" si="1556"/>
        <v>0</v>
      </c>
      <c r="CS90" s="383">
        <f t="shared" si="1556"/>
        <v>0</v>
      </c>
      <c r="CT90" s="383">
        <f t="shared" si="1556"/>
        <v>0</v>
      </c>
      <c r="CU90" s="383">
        <f t="shared" si="1556"/>
        <v>0</v>
      </c>
      <c r="CV90" s="384">
        <f t="shared" si="1556"/>
        <v>0</v>
      </c>
      <c r="CW90" s="380">
        <f>CP90+CT90+CV90</f>
        <v>0</v>
      </c>
      <c r="CX90" s="380">
        <f t="shared" ref="CX90" si="1557">CN90+CR90</f>
        <v>0</v>
      </c>
      <c r="CY90" s="385">
        <f t="shared" ref="CY90:DH90" si="1558">IF($CL90="1",AZ90,0)</f>
        <v>0</v>
      </c>
      <c r="CZ90" s="383">
        <f t="shared" si="1558"/>
        <v>0</v>
      </c>
      <c r="DA90" s="383">
        <f t="shared" si="1558"/>
        <v>0</v>
      </c>
      <c r="DB90" s="383">
        <f t="shared" si="1558"/>
        <v>0</v>
      </c>
      <c r="DC90" s="383">
        <f t="shared" si="1558"/>
        <v>0</v>
      </c>
      <c r="DD90" s="383">
        <f t="shared" si="1558"/>
        <v>0</v>
      </c>
      <c r="DE90" s="383">
        <f t="shared" si="1558"/>
        <v>0</v>
      </c>
      <c r="DF90" s="383">
        <f t="shared" si="1558"/>
        <v>0</v>
      </c>
      <c r="DG90" s="383">
        <f t="shared" si="1558"/>
        <v>0</v>
      </c>
      <c r="DH90" s="384">
        <f t="shared" si="1558"/>
        <v>0</v>
      </c>
      <c r="DI90" s="377">
        <f>DB90+DF90+DH90</f>
        <v>0</v>
      </c>
      <c r="DJ90" s="377">
        <f t="shared" ref="DJ90" si="1559">CZ90+DD90</f>
        <v>0</v>
      </c>
      <c r="DK90" s="422">
        <f>IF(CE90=0,1,0)</f>
        <v>1</v>
      </c>
      <c r="DL90" s="422">
        <f>IFERROR(IF($AF90="N",AH90+AJ90+AL90+AN90,AF90+AH90+AJ90+AL90+AN90),0)*$DK90</f>
        <v>0</v>
      </c>
      <c r="DM90" s="422">
        <f>(AG90+AI90+AK90+AM90+AO90)*$DK90</f>
        <v>0</v>
      </c>
      <c r="DN90" s="422">
        <f>AS90+AW90+AY90-CW90</f>
        <v>0</v>
      </c>
      <c r="DO90" s="422">
        <f>BC90+BG90+BI90-DI90</f>
        <v>0</v>
      </c>
      <c r="DP90" s="422">
        <f>DN90+DO90</f>
        <v>0</v>
      </c>
      <c r="DQ90" s="421" t="str">
        <f>IF(OR(F90=vstupy!B$40,F90=vstupy!B$41,F90=vstupy!B$42,),"0","1")</f>
        <v>0</v>
      </c>
      <c r="DR90" s="385">
        <f>IF($DQ90="1",AQ90,"0")+CF90</f>
        <v>0</v>
      </c>
      <c r="DS90" s="383">
        <f>IF($DQ90="1",AS90,"0")+CG90</f>
        <v>0</v>
      </c>
      <c r="DT90" s="383">
        <f>IF($DQ90="1",AU90,"0")+CH90</f>
        <v>0</v>
      </c>
      <c r="DU90" s="383">
        <f>IF($DQ90="1",AW90,"0")+CI90</f>
        <v>0</v>
      </c>
      <c r="DV90" s="384">
        <f>IF($DQ90="1",AY90,"0")+CJ90</f>
        <v>0</v>
      </c>
      <c r="DW90" s="451">
        <f t="shared" ref="DW90" si="1560">SUM(DR90:DV92)</f>
        <v>0</v>
      </c>
      <c r="DX90" s="385" t="str">
        <f t="shared" ref="DX90" si="1561">IF($DQ90="1",BA90,"0")</f>
        <v>0</v>
      </c>
      <c r="DY90" s="383" t="str">
        <f t="shared" ref="DY90" si="1562">IF($DQ90="1",BC90,"0")</f>
        <v>0</v>
      </c>
      <c r="DZ90" s="383" t="str">
        <f t="shared" ref="DZ90" si="1563">IF($DQ90="1",BE90,"0")</f>
        <v>0</v>
      </c>
      <c r="EA90" s="383" t="str">
        <f>IF($DQ90="1",BG90,"0")</f>
        <v>0</v>
      </c>
      <c r="EB90" s="384" t="str">
        <f>IF($DQ90="1",BI90,"0")</f>
        <v>0</v>
      </c>
      <c r="EC90" s="451">
        <f t="shared" ref="EC90" si="1564">SUM(DX90:EB92)</f>
        <v>0</v>
      </c>
      <c r="ED90" s="450">
        <f>EC90+DW90</f>
        <v>0</v>
      </c>
    </row>
    <row r="91" spans="2:134" ht="12.6" customHeight="1" x14ac:dyDescent="0.2">
      <c r="B91" s="469"/>
      <c r="C91" s="457"/>
      <c r="D91" s="457"/>
      <c r="E91" s="457"/>
      <c r="F91" s="471"/>
      <c r="G91" s="461"/>
      <c r="H91" s="463"/>
      <c r="I91" s="463"/>
      <c r="J91" s="487"/>
      <c r="K91" s="471"/>
      <c r="L91" s="436"/>
      <c r="M91" s="473"/>
      <c r="N91" s="436"/>
      <c r="O91" s="436"/>
      <c r="P91" s="436"/>
      <c r="Q91" s="408"/>
      <c r="R91" s="409"/>
      <c r="S91" s="436"/>
      <c r="T91" s="445"/>
      <c r="U91" s="408"/>
      <c r="V91" s="409"/>
      <c r="W91" s="436"/>
      <c r="X91" s="194" t="s">
        <v>157</v>
      </c>
      <c r="Y91" s="208" t="s">
        <v>152</v>
      </c>
      <c r="Z91" s="205">
        <f>VLOOKUP($X91,vstupy!$B$18:$F$31,MATCH($Y91,vstupy!$B$17:$F$17,0),0)</f>
        <v>0</v>
      </c>
      <c r="AA91" s="133" t="s">
        <v>158</v>
      </c>
      <c r="AB91" s="205">
        <f>VLOOKUP($AA91,vstupy!$B$34:$C$36,2,FALSE)</f>
        <v>0</v>
      </c>
      <c r="AC91" s="205">
        <f t="shared" si="1273"/>
        <v>0</v>
      </c>
      <c r="AD91" s="466"/>
      <c r="AE91" s="418"/>
      <c r="AF91" s="385"/>
      <c r="AG91" s="414"/>
      <c r="AH91" s="414"/>
      <c r="AI91" s="414"/>
      <c r="AJ91" s="414"/>
      <c r="AK91" s="414"/>
      <c r="AL91" s="414"/>
      <c r="AM91" s="430"/>
      <c r="AN91" s="414"/>
      <c r="AO91" s="415"/>
      <c r="AP91" s="385"/>
      <c r="AQ91" s="383"/>
      <c r="AR91" s="383"/>
      <c r="AS91" s="383"/>
      <c r="AT91" s="383"/>
      <c r="AU91" s="383"/>
      <c r="AV91" s="383"/>
      <c r="AW91" s="383"/>
      <c r="AX91" s="383"/>
      <c r="AY91" s="383"/>
      <c r="AZ91" s="383"/>
      <c r="BA91" s="383"/>
      <c r="BB91" s="383"/>
      <c r="BC91" s="383"/>
      <c r="BD91" s="383"/>
      <c r="BE91" s="383"/>
      <c r="BF91" s="383"/>
      <c r="BG91" s="383"/>
      <c r="BH91" s="383"/>
      <c r="BI91" s="494"/>
      <c r="BJ91" s="380"/>
      <c r="BK91" s="385"/>
      <c r="BL91" s="383"/>
      <c r="BM91" s="383"/>
      <c r="BN91" s="383"/>
      <c r="BO91" s="383"/>
      <c r="BP91" s="383"/>
      <c r="BQ91" s="383"/>
      <c r="BR91" s="383"/>
      <c r="BS91" s="383"/>
      <c r="BT91" s="384"/>
      <c r="BU91" s="385"/>
      <c r="BV91" s="383"/>
      <c r="BW91" s="383"/>
      <c r="BX91" s="383"/>
      <c r="BY91" s="383"/>
      <c r="BZ91" s="383"/>
      <c r="CA91" s="383"/>
      <c r="CB91" s="383"/>
      <c r="CC91" s="383"/>
      <c r="CD91" s="384"/>
      <c r="CE91" s="426"/>
      <c r="CF91" s="385"/>
      <c r="CG91" s="383"/>
      <c r="CH91" s="383"/>
      <c r="CI91" s="383"/>
      <c r="CJ91" s="384"/>
      <c r="CK91" s="427"/>
      <c r="CL91" s="424"/>
      <c r="CM91" s="385"/>
      <c r="CN91" s="383"/>
      <c r="CO91" s="383"/>
      <c r="CP91" s="383"/>
      <c r="CQ91" s="383"/>
      <c r="CR91" s="383"/>
      <c r="CS91" s="383"/>
      <c r="CT91" s="383"/>
      <c r="CU91" s="383"/>
      <c r="CV91" s="384"/>
      <c r="CW91" s="380"/>
      <c r="CX91" s="380"/>
      <c r="CY91" s="385"/>
      <c r="CZ91" s="383"/>
      <c r="DA91" s="383"/>
      <c r="DB91" s="383"/>
      <c r="DC91" s="383"/>
      <c r="DD91" s="383"/>
      <c r="DE91" s="383"/>
      <c r="DF91" s="383"/>
      <c r="DG91" s="383"/>
      <c r="DH91" s="384"/>
      <c r="DI91" s="377"/>
      <c r="DJ91" s="377"/>
      <c r="DK91" s="422"/>
      <c r="DL91" s="422"/>
      <c r="DM91" s="422"/>
      <c r="DN91" s="422"/>
      <c r="DO91" s="422"/>
      <c r="DP91" s="422"/>
      <c r="DQ91" s="421"/>
      <c r="DR91" s="385"/>
      <c r="DS91" s="383"/>
      <c r="DT91" s="383"/>
      <c r="DU91" s="383"/>
      <c r="DV91" s="384"/>
      <c r="DW91" s="451"/>
      <c r="DX91" s="385"/>
      <c r="DY91" s="383"/>
      <c r="DZ91" s="383"/>
      <c r="EA91" s="383"/>
      <c r="EB91" s="384"/>
      <c r="EC91" s="451"/>
      <c r="ED91" s="450"/>
    </row>
    <row r="92" spans="2:134" ht="12.6" customHeight="1" x14ac:dyDescent="0.2">
      <c r="B92" s="469"/>
      <c r="C92" s="457"/>
      <c r="D92" s="457"/>
      <c r="E92" s="457"/>
      <c r="F92" s="472"/>
      <c r="G92" s="461"/>
      <c r="H92" s="464"/>
      <c r="I92" s="464"/>
      <c r="J92" s="488"/>
      <c r="K92" s="472"/>
      <c r="L92" s="436"/>
      <c r="M92" s="473"/>
      <c r="N92" s="436"/>
      <c r="O92" s="436"/>
      <c r="P92" s="436"/>
      <c r="Q92" s="408"/>
      <c r="R92" s="409"/>
      <c r="S92" s="436"/>
      <c r="T92" s="445"/>
      <c r="U92" s="408"/>
      <c r="V92" s="409"/>
      <c r="W92" s="436"/>
      <c r="X92" s="194" t="s">
        <v>157</v>
      </c>
      <c r="Y92" s="208" t="s">
        <v>152</v>
      </c>
      <c r="Z92" s="205">
        <f>VLOOKUP($X92,vstupy!$B$18:$F$31,MATCH($Y92,vstupy!$B$17:$F$17,0),0)</f>
        <v>0</v>
      </c>
      <c r="AA92" s="133" t="s">
        <v>158</v>
      </c>
      <c r="AB92" s="205">
        <f>VLOOKUP($AA92,vstupy!$B$34:$C$36,2,FALSE)</f>
        <v>0</v>
      </c>
      <c r="AC92" s="205">
        <f t="shared" si="1273"/>
        <v>0</v>
      </c>
      <c r="AD92" s="467"/>
      <c r="AE92" s="419"/>
      <c r="AF92" s="385"/>
      <c r="AG92" s="414"/>
      <c r="AH92" s="414"/>
      <c r="AI92" s="414"/>
      <c r="AJ92" s="414"/>
      <c r="AK92" s="414"/>
      <c r="AL92" s="414"/>
      <c r="AM92" s="413"/>
      <c r="AN92" s="414"/>
      <c r="AO92" s="415"/>
      <c r="AP92" s="385"/>
      <c r="AQ92" s="383"/>
      <c r="AR92" s="383"/>
      <c r="AS92" s="383"/>
      <c r="AT92" s="383"/>
      <c r="AU92" s="383"/>
      <c r="AV92" s="383"/>
      <c r="AW92" s="383"/>
      <c r="AX92" s="383"/>
      <c r="AY92" s="383"/>
      <c r="AZ92" s="383"/>
      <c r="BA92" s="383"/>
      <c r="BB92" s="383"/>
      <c r="BC92" s="383"/>
      <c r="BD92" s="383"/>
      <c r="BE92" s="383"/>
      <c r="BF92" s="383"/>
      <c r="BG92" s="383"/>
      <c r="BH92" s="383"/>
      <c r="BI92" s="494"/>
      <c r="BJ92" s="380"/>
      <c r="BK92" s="385"/>
      <c r="BL92" s="383"/>
      <c r="BM92" s="383"/>
      <c r="BN92" s="383"/>
      <c r="BO92" s="383"/>
      <c r="BP92" s="383"/>
      <c r="BQ92" s="383"/>
      <c r="BR92" s="383"/>
      <c r="BS92" s="383"/>
      <c r="BT92" s="384"/>
      <c r="BU92" s="385"/>
      <c r="BV92" s="383"/>
      <c r="BW92" s="383"/>
      <c r="BX92" s="383"/>
      <c r="BY92" s="383"/>
      <c r="BZ92" s="383"/>
      <c r="CA92" s="383"/>
      <c r="CB92" s="383"/>
      <c r="CC92" s="383"/>
      <c r="CD92" s="384"/>
      <c r="CE92" s="426"/>
      <c r="CF92" s="385"/>
      <c r="CG92" s="383"/>
      <c r="CH92" s="383"/>
      <c r="CI92" s="383"/>
      <c r="CJ92" s="384"/>
      <c r="CK92" s="427"/>
      <c r="CL92" s="425"/>
      <c r="CM92" s="385"/>
      <c r="CN92" s="383"/>
      <c r="CO92" s="383"/>
      <c r="CP92" s="383"/>
      <c r="CQ92" s="383"/>
      <c r="CR92" s="383"/>
      <c r="CS92" s="383"/>
      <c r="CT92" s="383"/>
      <c r="CU92" s="383"/>
      <c r="CV92" s="384"/>
      <c r="CW92" s="380"/>
      <c r="CX92" s="380"/>
      <c r="CY92" s="385"/>
      <c r="CZ92" s="383"/>
      <c r="DA92" s="383"/>
      <c r="DB92" s="383"/>
      <c r="DC92" s="383"/>
      <c r="DD92" s="383"/>
      <c r="DE92" s="383"/>
      <c r="DF92" s="383"/>
      <c r="DG92" s="383"/>
      <c r="DH92" s="384"/>
      <c r="DI92" s="377"/>
      <c r="DJ92" s="377"/>
      <c r="DK92" s="422"/>
      <c r="DL92" s="422"/>
      <c r="DM92" s="422"/>
      <c r="DN92" s="422"/>
      <c r="DO92" s="422"/>
      <c r="DP92" s="422"/>
      <c r="DQ92" s="421"/>
      <c r="DR92" s="385"/>
      <c r="DS92" s="383"/>
      <c r="DT92" s="383"/>
      <c r="DU92" s="383"/>
      <c r="DV92" s="384"/>
      <c r="DW92" s="451"/>
      <c r="DX92" s="385"/>
      <c r="DY92" s="383"/>
      <c r="DZ92" s="383"/>
      <c r="EA92" s="383"/>
      <c r="EB92" s="384"/>
      <c r="EC92" s="451"/>
      <c r="ED92" s="450"/>
    </row>
    <row r="93" spans="2:134" ht="12.6" customHeight="1" x14ac:dyDescent="0.2">
      <c r="B93" s="469">
        <f t="shared" ref="B93" si="1565">B90+1</f>
        <v>29</v>
      </c>
      <c r="C93" s="457"/>
      <c r="D93" s="457"/>
      <c r="E93" s="457"/>
      <c r="F93" s="470" t="s">
        <v>212</v>
      </c>
      <c r="G93" s="461"/>
      <c r="H93" s="462" t="str">
        <f t="shared" ref="H93" si="1566">IF($F93="3e)  Skoršia transpozícia  - zavedenie transpozície pred termínom ktorý určuje smernica EÚ. "," ","")</f>
        <v/>
      </c>
      <c r="I93" s="462" t="str">
        <f t="shared" ref="I93" si="1567">IF($F93="3e)  Skoršia transpozícia  - zavedenie transpozície pred termínom ktorý určuje smernica EÚ. ",$H93,"NA")</f>
        <v>NA</v>
      </c>
      <c r="J93" s="486">
        <f>IF(I93&gt;12,1,I93/12)</f>
        <v>1</v>
      </c>
      <c r="K93" s="470"/>
      <c r="L93" s="436"/>
      <c r="M93" s="473">
        <f>IF(L93="N",0,L93)</f>
        <v>0</v>
      </c>
      <c r="N93" s="436" t="s">
        <v>212</v>
      </c>
      <c r="O93" s="436"/>
      <c r="P93" s="436"/>
      <c r="Q93" s="408" t="s">
        <v>36</v>
      </c>
      <c r="R93" s="409">
        <f>VLOOKUP(Q93,vstupy!$B$3:$C$15,2,FALSE)</f>
        <v>0</v>
      </c>
      <c r="S93" s="436"/>
      <c r="T93" s="445"/>
      <c r="U93" s="408" t="s">
        <v>36</v>
      </c>
      <c r="V93" s="409">
        <f>VLOOKUP(U93,vstupy!$B$3:$C$15,2,FALSE)</f>
        <v>0</v>
      </c>
      <c r="W93" s="436"/>
      <c r="X93" s="194" t="s">
        <v>157</v>
      </c>
      <c r="Y93" s="208" t="s">
        <v>152</v>
      </c>
      <c r="Z93" s="205">
        <f>VLOOKUP($X93,vstupy!$B$18:$F$31,MATCH($Y93,vstupy!$B$17:$F$17,0),0)</f>
        <v>0</v>
      </c>
      <c r="AA93" s="133" t="s">
        <v>158</v>
      </c>
      <c r="AB93" s="205">
        <f>VLOOKUP($AA93,vstupy!$B$34:$C$36,2,FALSE)</f>
        <v>0</v>
      </c>
      <c r="AC93" s="205">
        <f t="shared" si="1273"/>
        <v>0</v>
      </c>
      <c r="AD93" s="465" t="s">
        <v>36</v>
      </c>
      <c r="AE93" s="417">
        <f>VLOOKUP(AD93,vstupy!$B$3:$C$15,2,FALSE)</f>
        <v>0</v>
      </c>
      <c r="AF93" s="458" t="str">
        <f>IFERROR(IF(M93=0,"N",O93/L93*J93),0)</f>
        <v>N</v>
      </c>
      <c r="AG93" s="413">
        <f>O93*J93</f>
        <v>0</v>
      </c>
      <c r="AH93" s="420">
        <f t="shared" ref="AH93" si="1568">P93*R93*J93</f>
        <v>0</v>
      </c>
      <c r="AI93" s="413">
        <f t="shared" ref="AI93" si="1569">IFERROR(AH93*M93,0)</f>
        <v>0</v>
      </c>
      <c r="AJ93" s="420" t="str">
        <f t="shared" si="1395"/>
        <v>N</v>
      </c>
      <c r="AK93" s="413">
        <f t="shared" ref="AK93" si="1570">S93*J93</f>
        <v>0</v>
      </c>
      <c r="AL93" s="413">
        <f>T93*V93*J93</f>
        <v>0</v>
      </c>
      <c r="AM93" s="429">
        <f t="shared" ref="AM93" si="1571">IFERROR(AL93*M93,0)</f>
        <v>0</v>
      </c>
      <c r="AN93" s="413">
        <f t="shared" ref="AN93" si="1572">IF(W93&gt;0,IF(AE93&gt;0,($G$5/160)*(W93/60)*AE93*J93,0),IF(AE93&gt;0,($G$5/160)*((AC93+AC94+AC95)/60)*AE93*J93,0))</f>
        <v>0</v>
      </c>
      <c r="AO93" s="428">
        <f>IFERROR(AN93*M93,0)</f>
        <v>0</v>
      </c>
      <c r="AP93" s="385">
        <f t="shared" ref="AP93" si="1573">IF($N93="In (zvyšuje náklady)",AF93,0)</f>
        <v>0</v>
      </c>
      <c r="AQ93" s="383">
        <f t="shared" ref="AQ93" si="1574">IF($N93="In (zvyšuje náklady)",AG93,0)</f>
        <v>0</v>
      </c>
      <c r="AR93" s="383">
        <f t="shared" ref="AR93" si="1575">IF($N93="In (zvyšuje náklady)",AH93,0)</f>
        <v>0</v>
      </c>
      <c r="AS93" s="383">
        <f t="shared" ref="AS93" si="1576">IF($N93="In (zvyšuje náklady)",AI93,0)</f>
        <v>0</v>
      </c>
      <c r="AT93" s="383">
        <f t="shared" ref="AT93" si="1577">IF($N93="In (zvyšuje náklady)",AJ93,0)</f>
        <v>0</v>
      </c>
      <c r="AU93" s="383">
        <f t="shared" ref="AU93" si="1578">IF($N93="In (zvyšuje náklady)",AK93,0)</f>
        <v>0</v>
      </c>
      <c r="AV93" s="383">
        <f t="shared" ref="AV93" si="1579">IF($N93="In (zvyšuje náklady)",AL93,0)</f>
        <v>0</v>
      </c>
      <c r="AW93" s="383">
        <f t="shared" ref="AW93" si="1580">IF($N93="In (zvyšuje náklady)",AM93,0)</f>
        <v>0</v>
      </c>
      <c r="AX93" s="383">
        <f t="shared" ref="AX93" si="1581">IF($N93="In (zvyšuje náklady)",AN93,0)</f>
        <v>0</v>
      </c>
      <c r="AY93" s="383">
        <f t="shared" ref="AY93" si="1582">IF($N93="In (zvyšuje náklady)",AO93,0)</f>
        <v>0</v>
      </c>
      <c r="AZ93" s="383" t="str">
        <f t="shared" ref="AZ93" si="1583">IF($N93="Out (znižuje náklady)",AF93,"0")</f>
        <v>0</v>
      </c>
      <c r="BA93" s="383" t="str">
        <f t="shared" ref="BA93" si="1584">IF($N93="Out (znižuje náklady)",AG93,"0")</f>
        <v>0</v>
      </c>
      <c r="BB93" s="383" t="str">
        <f t="shared" ref="BB93" si="1585">IF($N93="Out (znižuje náklady)",AH93,"0")</f>
        <v>0</v>
      </c>
      <c r="BC93" s="383" t="str">
        <f t="shared" ref="BC93" si="1586">IF($N93="Out (znižuje náklady)",AI93,"0")</f>
        <v>0</v>
      </c>
      <c r="BD93" s="383" t="str">
        <f t="shared" ref="BD93" si="1587">IF($N93="Out (znižuje náklady)",AJ93,"0")</f>
        <v>0</v>
      </c>
      <c r="BE93" s="383" t="str">
        <f t="shared" ref="BE93" si="1588">IF($N93="Out (znižuje náklady)",AK93,"0")</f>
        <v>0</v>
      </c>
      <c r="BF93" s="383" t="str">
        <f t="shared" ref="BF93" si="1589">IF($N93="Out (znižuje náklady)",AL93,"0")</f>
        <v>0</v>
      </c>
      <c r="BG93" s="383" t="str">
        <f t="shared" ref="BG93" si="1590">IF($N93="Out (znižuje náklady)",AM93,"0")</f>
        <v>0</v>
      </c>
      <c r="BH93" s="383" t="str">
        <f t="shared" ref="BH93" si="1591">IF($N93="Out (znižuje náklady)",AN93,"0")</f>
        <v>0</v>
      </c>
      <c r="BI93" s="494" t="str">
        <f t="shared" ref="BI93" si="1592">IF($N93="Out (znižuje náklady)",AO93,"0")</f>
        <v>0</v>
      </c>
      <c r="BJ93" s="380">
        <f>IF(F93=vstupy!$B$47,0,1)</f>
        <v>1</v>
      </c>
      <c r="BK93" s="385">
        <f t="shared" ref="BK93" si="1593">$BJ93*AP93</f>
        <v>0</v>
      </c>
      <c r="BL93" s="383">
        <f t="shared" ref="BL93" si="1594">$BJ93*AQ93</f>
        <v>0</v>
      </c>
      <c r="BM93" s="383">
        <f t="shared" ref="BM93" si="1595">$BJ93*AR93</f>
        <v>0</v>
      </c>
      <c r="BN93" s="383">
        <f t="shared" ref="BN93" si="1596">$BJ93*AS93</f>
        <v>0</v>
      </c>
      <c r="BO93" s="383">
        <f t="shared" ref="BO93" si="1597">$BJ93*AT93</f>
        <v>0</v>
      </c>
      <c r="BP93" s="383">
        <f t="shared" ref="BP93" si="1598">$BJ93*AU93</f>
        <v>0</v>
      </c>
      <c r="BQ93" s="383">
        <f t="shared" ref="BQ93" si="1599">$BJ93*AV93</f>
        <v>0</v>
      </c>
      <c r="BR93" s="383">
        <f t="shared" ref="BR93" si="1600">$BJ93*AW93</f>
        <v>0</v>
      </c>
      <c r="BS93" s="383">
        <f t="shared" ref="BS93" si="1601">$BJ93*AX93</f>
        <v>0</v>
      </c>
      <c r="BT93" s="384">
        <f t="shared" ref="BT93" si="1602">$BJ93*AY93</f>
        <v>0</v>
      </c>
      <c r="BU93" s="385">
        <f t="shared" ref="BU93" si="1603">$BJ93*AZ93</f>
        <v>0</v>
      </c>
      <c r="BV93" s="383">
        <f t="shared" ref="BV93" si="1604">$BJ93*BA93</f>
        <v>0</v>
      </c>
      <c r="BW93" s="383">
        <f t="shared" ref="BW93" si="1605">$BJ93*BB93</f>
        <v>0</v>
      </c>
      <c r="BX93" s="383">
        <f t="shared" ref="BX93" si="1606">$BJ93*BC93</f>
        <v>0</v>
      </c>
      <c r="BY93" s="383">
        <f t="shared" ref="BY93" si="1607">$BJ93*BD93</f>
        <v>0</v>
      </c>
      <c r="BZ93" s="383">
        <f t="shared" ref="BZ93" si="1608">$BJ93*BE93</f>
        <v>0</v>
      </c>
      <c r="CA93" s="383">
        <f t="shared" ref="CA93" si="1609">$BJ93*BF93</f>
        <v>0</v>
      </c>
      <c r="CB93" s="383">
        <f t="shared" ref="CB93" si="1610">$BJ93*BG93</f>
        <v>0</v>
      </c>
      <c r="CC93" s="383">
        <f t="shared" ref="CC93" si="1611">$BJ93*BH93</f>
        <v>0</v>
      </c>
      <c r="CD93" s="384">
        <f t="shared" ref="CD93" si="1612">$BJ93*BI93</f>
        <v>0</v>
      </c>
      <c r="CE93" s="426">
        <f>IF(N93="Nemení sa",1,0)</f>
        <v>0</v>
      </c>
      <c r="CF93" s="385">
        <f>AG93*$CE93</f>
        <v>0</v>
      </c>
      <c r="CG93" s="383">
        <f>AI93*$CE93</f>
        <v>0</v>
      </c>
      <c r="CH93" s="383">
        <f>AK93*$CE93</f>
        <v>0</v>
      </c>
      <c r="CI93" s="383">
        <f>AM93*$CE93</f>
        <v>0</v>
      </c>
      <c r="CJ93" s="384">
        <f>AO93*$CE93</f>
        <v>0</v>
      </c>
      <c r="CK93" s="427">
        <f t="shared" ref="CK93" si="1613">SUM(CF93:CJ95)</f>
        <v>0</v>
      </c>
      <c r="CL93" s="423">
        <f>IF(F93=vstupy!B$42,"1",0)</f>
        <v>0</v>
      </c>
      <c r="CM93" s="385">
        <f t="shared" ref="CM93:CV93" si="1614">IF($CL93="1",AP93,0)</f>
        <v>0</v>
      </c>
      <c r="CN93" s="383">
        <f t="shared" si="1614"/>
        <v>0</v>
      </c>
      <c r="CO93" s="383">
        <f t="shared" si="1614"/>
        <v>0</v>
      </c>
      <c r="CP93" s="383">
        <f t="shared" si="1614"/>
        <v>0</v>
      </c>
      <c r="CQ93" s="383">
        <f t="shared" si="1614"/>
        <v>0</v>
      </c>
      <c r="CR93" s="383">
        <f t="shared" si="1614"/>
        <v>0</v>
      </c>
      <c r="CS93" s="383">
        <f t="shared" si="1614"/>
        <v>0</v>
      </c>
      <c r="CT93" s="383">
        <f t="shared" si="1614"/>
        <v>0</v>
      </c>
      <c r="CU93" s="383">
        <f t="shared" si="1614"/>
        <v>0</v>
      </c>
      <c r="CV93" s="384">
        <f t="shared" si="1614"/>
        <v>0</v>
      </c>
      <c r="CW93" s="380">
        <f>CP93+CT93+CV93</f>
        <v>0</v>
      </c>
      <c r="CX93" s="380">
        <f t="shared" ref="CX93" si="1615">CN93+CR93</f>
        <v>0</v>
      </c>
      <c r="CY93" s="385">
        <f t="shared" ref="CY93:DH93" si="1616">IF($CL93="1",AZ93,0)</f>
        <v>0</v>
      </c>
      <c r="CZ93" s="383">
        <f t="shared" si="1616"/>
        <v>0</v>
      </c>
      <c r="DA93" s="383">
        <f t="shared" si="1616"/>
        <v>0</v>
      </c>
      <c r="DB93" s="383">
        <f t="shared" si="1616"/>
        <v>0</v>
      </c>
      <c r="DC93" s="383">
        <f t="shared" si="1616"/>
        <v>0</v>
      </c>
      <c r="DD93" s="383">
        <f t="shared" si="1616"/>
        <v>0</v>
      </c>
      <c r="DE93" s="383">
        <f t="shared" si="1616"/>
        <v>0</v>
      </c>
      <c r="DF93" s="383">
        <f t="shared" si="1616"/>
        <v>0</v>
      </c>
      <c r="DG93" s="383">
        <f t="shared" si="1616"/>
        <v>0</v>
      </c>
      <c r="DH93" s="384">
        <f t="shared" si="1616"/>
        <v>0</v>
      </c>
      <c r="DI93" s="377">
        <f>DB93+DF93+DH93</f>
        <v>0</v>
      </c>
      <c r="DJ93" s="377">
        <f t="shared" ref="DJ93" si="1617">CZ93+DD93</f>
        <v>0</v>
      </c>
      <c r="DK93" s="422">
        <f>IF(CE93=0,1,0)</f>
        <v>1</v>
      </c>
      <c r="DL93" s="422">
        <f>IFERROR(IF($AF93="N",AH93+AJ93+AL93+AN93,AF93+AH93+AJ93+AL93+AN93),0)*$DK93</f>
        <v>0</v>
      </c>
      <c r="DM93" s="422">
        <f>(AG93+AI93+AK93+AM93+AO93)*$DK93</f>
        <v>0</v>
      </c>
      <c r="DN93" s="422">
        <f>AS93+AW93+AY93-CW93</f>
        <v>0</v>
      </c>
      <c r="DO93" s="422">
        <f>BC93+BG93+BI93-DI93</f>
        <v>0</v>
      </c>
      <c r="DP93" s="422">
        <f>DN93+DO93</f>
        <v>0</v>
      </c>
      <c r="DQ93" s="421" t="str">
        <f>IF(OR(F93=vstupy!B$40,F93=vstupy!B$41,F93=vstupy!B$42,),"0","1")</f>
        <v>0</v>
      </c>
      <c r="DR93" s="385">
        <f>IF($DQ93="1",AQ93,"0")+CF93</f>
        <v>0</v>
      </c>
      <c r="DS93" s="383">
        <f>IF($DQ93="1",AS93,"0")+CG93</f>
        <v>0</v>
      </c>
      <c r="DT93" s="383">
        <f>IF($DQ93="1",AU93,"0")+CH93</f>
        <v>0</v>
      </c>
      <c r="DU93" s="383">
        <f>IF($DQ93="1",AW93,"0")+CI93</f>
        <v>0</v>
      </c>
      <c r="DV93" s="384">
        <f>IF($DQ93="1",AY93,"0")+CJ93</f>
        <v>0</v>
      </c>
      <c r="DW93" s="451">
        <f t="shared" ref="DW93" si="1618">SUM(DR93:DV95)</f>
        <v>0</v>
      </c>
      <c r="DX93" s="385" t="str">
        <f t="shared" ref="DX93" si="1619">IF($DQ93="1",BA93,"0")</f>
        <v>0</v>
      </c>
      <c r="DY93" s="383" t="str">
        <f t="shared" ref="DY93" si="1620">IF($DQ93="1",BC93,"0")</f>
        <v>0</v>
      </c>
      <c r="DZ93" s="383" t="str">
        <f t="shared" ref="DZ93" si="1621">IF($DQ93="1",BE93,"0")</f>
        <v>0</v>
      </c>
      <c r="EA93" s="383" t="str">
        <f>IF($DQ93="1",BG93,"0")</f>
        <v>0</v>
      </c>
      <c r="EB93" s="384" t="str">
        <f>IF($DQ93="1",BI93,"0")</f>
        <v>0</v>
      </c>
      <c r="EC93" s="451">
        <f t="shared" ref="EC93" si="1622">SUM(DX93:EB95)</f>
        <v>0</v>
      </c>
      <c r="ED93" s="450">
        <f>EC93+DW93</f>
        <v>0</v>
      </c>
    </row>
    <row r="94" spans="2:134" ht="12.6" customHeight="1" x14ac:dyDescent="0.2">
      <c r="B94" s="469"/>
      <c r="C94" s="457"/>
      <c r="D94" s="457"/>
      <c r="E94" s="457"/>
      <c r="F94" s="471"/>
      <c r="G94" s="461"/>
      <c r="H94" s="463"/>
      <c r="I94" s="463"/>
      <c r="J94" s="487"/>
      <c r="K94" s="471"/>
      <c r="L94" s="436"/>
      <c r="M94" s="473"/>
      <c r="N94" s="436"/>
      <c r="O94" s="436"/>
      <c r="P94" s="436"/>
      <c r="Q94" s="408"/>
      <c r="R94" s="409"/>
      <c r="S94" s="436"/>
      <c r="T94" s="445"/>
      <c r="U94" s="408"/>
      <c r="V94" s="409"/>
      <c r="W94" s="436"/>
      <c r="X94" s="194" t="s">
        <v>157</v>
      </c>
      <c r="Y94" s="208" t="s">
        <v>152</v>
      </c>
      <c r="Z94" s="205">
        <f>VLOOKUP($X94,vstupy!$B$18:$F$31,MATCH($Y94,vstupy!$B$17:$F$17,0),0)</f>
        <v>0</v>
      </c>
      <c r="AA94" s="133" t="s">
        <v>158</v>
      </c>
      <c r="AB94" s="205">
        <f>VLOOKUP($AA94,vstupy!$B$34:$C$36,2,FALSE)</f>
        <v>0</v>
      </c>
      <c r="AC94" s="205">
        <f t="shared" si="1273"/>
        <v>0</v>
      </c>
      <c r="AD94" s="466"/>
      <c r="AE94" s="418"/>
      <c r="AF94" s="385"/>
      <c r="AG94" s="414"/>
      <c r="AH94" s="414"/>
      <c r="AI94" s="414"/>
      <c r="AJ94" s="414"/>
      <c r="AK94" s="414"/>
      <c r="AL94" s="414"/>
      <c r="AM94" s="430"/>
      <c r="AN94" s="414"/>
      <c r="AO94" s="415"/>
      <c r="AP94" s="385"/>
      <c r="AQ94" s="383"/>
      <c r="AR94" s="383"/>
      <c r="AS94" s="383"/>
      <c r="AT94" s="383"/>
      <c r="AU94" s="383"/>
      <c r="AV94" s="383"/>
      <c r="AW94" s="383"/>
      <c r="AX94" s="383"/>
      <c r="AY94" s="383"/>
      <c r="AZ94" s="383"/>
      <c r="BA94" s="383"/>
      <c r="BB94" s="383"/>
      <c r="BC94" s="383"/>
      <c r="BD94" s="383"/>
      <c r="BE94" s="383"/>
      <c r="BF94" s="383"/>
      <c r="BG94" s="383"/>
      <c r="BH94" s="383"/>
      <c r="BI94" s="494"/>
      <c r="BJ94" s="380"/>
      <c r="BK94" s="385"/>
      <c r="BL94" s="383"/>
      <c r="BM94" s="383"/>
      <c r="BN94" s="383"/>
      <c r="BO94" s="383"/>
      <c r="BP94" s="383"/>
      <c r="BQ94" s="383"/>
      <c r="BR94" s="383"/>
      <c r="BS94" s="383"/>
      <c r="BT94" s="384"/>
      <c r="BU94" s="385"/>
      <c r="BV94" s="383"/>
      <c r="BW94" s="383"/>
      <c r="BX94" s="383"/>
      <c r="BY94" s="383"/>
      <c r="BZ94" s="383"/>
      <c r="CA94" s="383"/>
      <c r="CB94" s="383"/>
      <c r="CC94" s="383"/>
      <c r="CD94" s="384"/>
      <c r="CE94" s="426"/>
      <c r="CF94" s="385"/>
      <c r="CG94" s="383"/>
      <c r="CH94" s="383"/>
      <c r="CI94" s="383"/>
      <c r="CJ94" s="384"/>
      <c r="CK94" s="427"/>
      <c r="CL94" s="424"/>
      <c r="CM94" s="385"/>
      <c r="CN94" s="383"/>
      <c r="CO94" s="383"/>
      <c r="CP94" s="383"/>
      <c r="CQ94" s="383"/>
      <c r="CR94" s="383"/>
      <c r="CS94" s="383"/>
      <c r="CT94" s="383"/>
      <c r="CU94" s="383"/>
      <c r="CV94" s="384"/>
      <c r="CW94" s="380"/>
      <c r="CX94" s="380"/>
      <c r="CY94" s="385"/>
      <c r="CZ94" s="383"/>
      <c r="DA94" s="383"/>
      <c r="DB94" s="383"/>
      <c r="DC94" s="383"/>
      <c r="DD94" s="383"/>
      <c r="DE94" s="383"/>
      <c r="DF94" s="383"/>
      <c r="DG94" s="383"/>
      <c r="DH94" s="384"/>
      <c r="DI94" s="377"/>
      <c r="DJ94" s="377"/>
      <c r="DK94" s="422"/>
      <c r="DL94" s="422"/>
      <c r="DM94" s="422"/>
      <c r="DN94" s="422"/>
      <c r="DO94" s="422"/>
      <c r="DP94" s="422"/>
      <c r="DQ94" s="421"/>
      <c r="DR94" s="385"/>
      <c r="DS94" s="383"/>
      <c r="DT94" s="383"/>
      <c r="DU94" s="383"/>
      <c r="DV94" s="384"/>
      <c r="DW94" s="451"/>
      <c r="DX94" s="385"/>
      <c r="DY94" s="383"/>
      <c r="DZ94" s="383"/>
      <c r="EA94" s="383"/>
      <c r="EB94" s="384"/>
      <c r="EC94" s="451"/>
      <c r="ED94" s="450"/>
    </row>
    <row r="95" spans="2:134" ht="12.6" customHeight="1" x14ac:dyDescent="0.2">
      <c r="B95" s="469"/>
      <c r="C95" s="457"/>
      <c r="D95" s="457"/>
      <c r="E95" s="457"/>
      <c r="F95" s="472"/>
      <c r="G95" s="461"/>
      <c r="H95" s="464"/>
      <c r="I95" s="464"/>
      <c r="J95" s="488"/>
      <c r="K95" s="472"/>
      <c r="L95" s="436"/>
      <c r="M95" s="473"/>
      <c r="N95" s="436"/>
      <c r="O95" s="436"/>
      <c r="P95" s="436"/>
      <c r="Q95" s="408"/>
      <c r="R95" s="409"/>
      <c r="S95" s="436"/>
      <c r="T95" s="445"/>
      <c r="U95" s="408"/>
      <c r="V95" s="409"/>
      <c r="W95" s="436"/>
      <c r="X95" s="194" t="s">
        <v>157</v>
      </c>
      <c r="Y95" s="208" t="s">
        <v>152</v>
      </c>
      <c r="Z95" s="205">
        <f>VLOOKUP($X95,vstupy!$B$18:$F$31,MATCH($Y95,vstupy!$B$17:$F$17,0),0)</f>
        <v>0</v>
      </c>
      <c r="AA95" s="133" t="s">
        <v>158</v>
      </c>
      <c r="AB95" s="205">
        <f>VLOOKUP($AA95,vstupy!$B$34:$C$36,2,FALSE)</f>
        <v>0</v>
      </c>
      <c r="AC95" s="205">
        <f t="shared" si="1273"/>
        <v>0</v>
      </c>
      <c r="AD95" s="467"/>
      <c r="AE95" s="419"/>
      <c r="AF95" s="385"/>
      <c r="AG95" s="414"/>
      <c r="AH95" s="414"/>
      <c r="AI95" s="414"/>
      <c r="AJ95" s="414"/>
      <c r="AK95" s="414"/>
      <c r="AL95" s="414"/>
      <c r="AM95" s="413"/>
      <c r="AN95" s="414"/>
      <c r="AO95" s="415"/>
      <c r="AP95" s="385"/>
      <c r="AQ95" s="383"/>
      <c r="AR95" s="383"/>
      <c r="AS95" s="383"/>
      <c r="AT95" s="383"/>
      <c r="AU95" s="383"/>
      <c r="AV95" s="383"/>
      <c r="AW95" s="383"/>
      <c r="AX95" s="383"/>
      <c r="AY95" s="383"/>
      <c r="AZ95" s="383"/>
      <c r="BA95" s="383"/>
      <c r="BB95" s="383"/>
      <c r="BC95" s="383"/>
      <c r="BD95" s="383"/>
      <c r="BE95" s="383"/>
      <c r="BF95" s="383"/>
      <c r="BG95" s="383"/>
      <c r="BH95" s="383"/>
      <c r="BI95" s="494"/>
      <c r="BJ95" s="380"/>
      <c r="BK95" s="385"/>
      <c r="BL95" s="383"/>
      <c r="BM95" s="383"/>
      <c r="BN95" s="383"/>
      <c r="BO95" s="383"/>
      <c r="BP95" s="383"/>
      <c r="BQ95" s="383"/>
      <c r="BR95" s="383"/>
      <c r="BS95" s="383"/>
      <c r="BT95" s="384"/>
      <c r="BU95" s="385"/>
      <c r="BV95" s="383"/>
      <c r="BW95" s="383"/>
      <c r="BX95" s="383"/>
      <c r="BY95" s="383"/>
      <c r="BZ95" s="383"/>
      <c r="CA95" s="383"/>
      <c r="CB95" s="383"/>
      <c r="CC95" s="383"/>
      <c r="CD95" s="384"/>
      <c r="CE95" s="426"/>
      <c r="CF95" s="385"/>
      <c r="CG95" s="383"/>
      <c r="CH95" s="383"/>
      <c r="CI95" s="383"/>
      <c r="CJ95" s="384"/>
      <c r="CK95" s="427"/>
      <c r="CL95" s="425"/>
      <c r="CM95" s="385"/>
      <c r="CN95" s="383"/>
      <c r="CO95" s="383"/>
      <c r="CP95" s="383"/>
      <c r="CQ95" s="383"/>
      <c r="CR95" s="383"/>
      <c r="CS95" s="383"/>
      <c r="CT95" s="383"/>
      <c r="CU95" s="383"/>
      <c r="CV95" s="384"/>
      <c r="CW95" s="380"/>
      <c r="CX95" s="380"/>
      <c r="CY95" s="385"/>
      <c r="CZ95" s="383"/>
      <c r="DA95" s="383"/>
      <c r="DB95" s="383"/>
      <c r="DC95" s="383"/>
      <c r="DD95" s="383"/>
      <c r="DE95" s="383"/>
      <c r="DF95" s="383"/>
      <c r="DG95" s="383"/>
      <c r="DH95" s="384"/>
      <c r="DI95" s="377"/>
      <c r="DJ95" s="377"/>
      <c r="DK95" s="422"/>
      <c r="DL95" s="422"/>
      <c r="DM95" s="422"/>
      <c r="DN95" s="422"/>
      <c r="DO95" s="422"/>
      <c r="DP95" s="422"/>
      <c r="DQ95" s="421"/>
      <c r="DR95" s="385"/>
      <c r="DS95" s="383"/>
      <c r="DT95" s="383"/>
      <c r="DU95" s="383"/>
      <c r="DV95" s="384"/>
      <c r="DW95" s="451"/>
      <c r="DX95" s="385"/>
      <c r="DY95" s="383"/>
      <c r="DZ95" s="383"/>
      <c r="EA95" s="383"/>
      <c r="EB95" s="384"/>
      <c r="EC95" s="451"/>
      <c r="ED95" s="450"/>
    </row>
    <row r="96" spans="2:134" ht="12.6" customHeight="1" x14ac:dyDescent="0.2">
      <c r="B96" s="469">
        <f t="shared" ref="B96" si="1623">B93+1</f>
        <v>30</v>
      </c>
      <c r="C96" s="457"/>
      <c r="D96" s="457"/>
      <c r="E96" s="457"/>
      <c r="F96" s="470" t="s">
        <v>212</v>
      </c>
      <c r="G96" s="461"/>
      <c r="H96" s="462" t="str">
        <f t="shared" ref="H96" si="1624">IF($F96="3e)  Skoršia transpozícia  - zavedenie transpozície pred termínom ktorý určuje smernica EÚ. "," ","")</f>
        <v/>
      </c>
      <c r="I96" s="462" t="str">
        <f t="shared" ref="I96" si="1625">IF($F96="3e)  Skoršia transpozícia  - zavedenie transpozície pred termínom ktorý určuje smernica EÚ. ",$H96,"NA")</f>
        <v>NA</v>
      </c>
      <c r="J96" s="486">
        <f>IF(I96&gt;12,1,I96/12)</f>
        <v>1</v>
      </c>
      <c r="K96" s="470"/>
      <c r="L96" s="436"/>
      <c r="M96" s="473">
        <f>IF(L96="N",0,L96)</f>
        <v>0</v>
      </c>
      <c r="N96" s="436" t="s">
        <v>212</v>
      </c>
      <c r="O96" s="436"/>
      <c r="P96" s="436"/>
      <c r="Q96" s="408" t="s">
        <v>36</v>
      </c>
      <c r="R96" s="409">
        <f>VLOOKUP(Q96,vstupy!$B$3:$C$15,2,FALSE)</f>
        <v>0</v>
      </c>
      <c r="S96" s="436"/>
      <c r="T96" s="445"/>
      <c r="U96" s="408" t="s">
        <v>36</v>
      </c>
      <c r="V96" s="409">
        <f>VLOOKUP(U96,vstupy!$B$3:$C$15,2,FALSE)</f>
        <v>0</v>
      </c>
      <c r="W96" s="436"/>
      <c r="X96" s="194" t="s">
        <v>157</v>
      </c>
      <c r="Y96" s="208" t="s">
        <v>152</v>
      </c>
      <c r="Z96" s="205">
        <f>VLOOKUP($X96,vstupy!$B$18:$F$31,MATCH($Y96,vstupy!$B$17:$F$17,0),0)</f>
        <v>0</v>
      </c>
      <c r="AA96" s="133" t="s">
        <v>158</v>
      </c>
      <c r="AB96" s="205">
        <f>VLOOKUP($AA96,vstupy!$B$34:$C$36,2,FALSE)</f>
        <v>0</v>
      </c>
      <c r="AC96" s="205">
        <f t="shared" si="1273"/>
        <v>0</v>
      </c>
      <c r="AD96" s="465" t="s">
        <v>36</v>
      </c>
      <c r="AE96" s="417">
        <f>VLOOKUP(AD96,vstupy!$B$3:$C$15,2,FALSE)</f>
        <v>0</v>
      </c>
      <c r="AF96" s="458" t="str">
        <f>IFERROR(IF(M96=0,"N",O96/L96*J96),0)</f>
        <v>N</v>
      </c>
      <c r="AG96" s="413">
        <f>O96*J96</f>
        <v>0</v>
      </c>
      <c r="AH96" s="420">
        <f t="shared" ref="AH96" si="1626">P96*R96*J96</f>
        <v>0</v>
      </c>
      <c r="AI96" s="413">
        <f t="shared" ref="AI96" si="1627">IFERROR(AH96*M96,0)</f>
        <v>0</v>
      </c>
      <c r="AJ96" s="420" t="str">
        <f t="shared" si="1395"/>
        <v>N</v>
      </c>
      <c r="AK96" s="413">
        <f t="shared" ref="AK96" si="1628">S96*J96</f>
        <v>0</v>
      </c>
      <c r="AL96" s="413">
        <f>T96*V96*J96</f>
        <v>0</v>
      </c>
      <c r="AM96" s="429">
        <f t="shared" ref="AM96" si="1629">IFERROR(AL96*M96,0)</f>
        <v>0</v>
      </c>
      <c r="AN96" s="413">
        <f t="shared" ref="AN96" si="1630">IF(W96&gt;0,IF(AE96&gt;0,($G$5/160)*(W96/60)*AE96*J96,0),IF(AE96&gt;0,($G$5/160)*((AC96+AC97+AC98)/60)*AE96*J96,0))</f>
        <v>0</v>
      </c>
      <c r="AO96" s="428">
        <f>IFERROR(AN96*M96,0)</f>
        <v>0</v>
      </c>
      <c r="AP96" s="385">
        <f t="shared" ref="AP96" si="1631">IF($N96="In (zvyšuje náklady)",AF96,0)</f>
        <v>0</v>
      </c>
      <c r="AQ96" s="383">
        <f t="shared" ref="AQ96" si="1632">IF($N96="In (zvyšuje náklady)",AG96,0)</f>
        <v>0</v>
      </c>
      <c r="AR96" s="383">
        <f t="shared" ref="AR96" si="1633">IF($N96="In (zvyšuje náklady)",AH96,0)</f>
        <v>0</v>
      </c>
      <c r="AS96" s="383">
        <f t="shared" ref="AS96" si="1634">IF($N96="In (zvyšuje náklady)",AI96,0)</f>
        <v>0</v>
      </c>
      <c r="AT96" s="383">
        <f t="shared" ref="AT96" si="1635">IF($N96="In (zvyšuje náklady)",AJ96,0)</f>
        <v>0</v>
      </c>
      <c r="AU96" s="383">
        <f t="shared" ref="AU96" si="1636">IF($N96="In (zvyšuje náklady)",AK96,0)</f>
        <v>0</v>
      </c>
      <c r="AV96" s="383">
        <f t="shared" ref="AV96" si="1637">IF($N96="In (zvyšuje náklady)",AL96,0)</f>
        <v>0</v>
      </c>
      <c r="AW96" s="383">
        <f t="shared" ref="AW96" si="1638">IF($N96="In (zvyšuje náklady)",AM96,0)</f>
        <v>0</v>
      </c>
      <c r="AX96" s="383">
        <f t="shared" ref="AX96" si="1639">IF($N96="In (zvyšuje náklady)",AN96,0)</f>
        <v>0</v>
      </c>
      <c r="AY96" s="383">
        <f t="shared" ref="AY96" si="1640">IF($N96="In (zvyšuje náklady)",AO96,0)</f>
        <v>0</v>
      </c>
      <c r="AZ96" s="383" t="str">
        <f t="shared" ref="AZ96" si="1641">IF($N96="Out (znižuje náklady)",AF96,"0")</f>
        <v>0</v>
      </c>
      <c r="BA96" s="383" t="str">
        <f t="shared" ref="BA96" si="1642">IF($N96="Out (znižuje náklady)",AG96,"0")</f>
        <v>0</v>
      </c>
      <c r="BB96" s="383" t="str">
        <f t="shared" ref="BB96" si="1643">IF($N96="Out (znižuje náklady)",AH96,"0")</f>
        <v>0</v>
      </c>
      <c r="BC96" s="383" t="str">
        <f t="shared" ref="BC96" si="1644">IF($N96="Out (znižuje náklady)",AI96,"0")</f>
        <v>0</v>
      </c>
      <c r="BD96" s="383" t="str">
        <f t="shared" ref="BD96" si="1645">IF($N96="Out (znižuje náklady)",AJ96,"0")</f>
        <v>0</v>
      </c>
      <c r="BE96" s="383" t="str">
        <f t="shared" ref="BE96" si="1646">IF($N96="Out (znižuje náklady)",AK96,"0")</f>
        <v>0</v>
      </c>
      <c r="BF96" s="383" t="str">
        <f t="shared" ref="BF96" si="1647">IF($N96="Out (znižuje náklady)",AL96,"0")</f>
        <v>0</v>
      </c>
      <c r="BG96" s="383" t="str">
        <f t="shared" ref="BG96" si="1648">IF($N96="Out (znižuje náklady)",AM96,"0")</f>
        <v>0</v>
      </c>
      <c r="BH96" s="383" t="str">
        <f t="shared" ref="BH96" si="1649">IF($N96="Out (znižuje náklady)",AN96,"0")</f>
        <v>0</v>
      </c>
      <c r="BI96" s="494" t="str">
        <f t="shared" ref="BI96" si="1650">IF($N96="Out (znižuje náklady)",AO96,"0")</f>
        <v>0</v>
      </c>
      <c r="BJ96" s="380">
        <f>IF(F96=vstupy!$B$47,0,1)</f>
        <v>1</v>
      </c>
      <c r="BK96" s="385">
        <f t="shared" ref="BK96" si="1651">$BJ96*AP96</f>
        <v>0</v>
      </c>
      <c r="BL96" s="383">
        <f t="shared" ref="BL96" si="1652">$BJ96*AQ96</f>
        <v>0</v>
      </c>
      <c r="BM96" s="383">
        <f t="shared" ref="BM96" si="1653">$BJ96*AR96</f>
        <v>0</v>
      </c>
      <c r="BN96" s="383">
        <f t="shared" ref="BN96" si="1654">$BJ96*AS96</f>
        <v>0</v>
      </c>
      <c r="BO96" s="383">
        <f t="shared" ref="BO96" si="1655">$BJ96*AT96</f>
        <v>0</v>
      </c>
      <c r="BP96" s="383">
        <f t="shared" ref="BP96" si="1656">$BJ96*AU96</f>
        <v>0</v>
      </c>
      <c r="BQ96" s="383">
        <f t="shared" ref="BQ96" si="1657">$BJ96*AV96</f>
        <v>0</v>
      </c>
      <c r="BR96" s="383">
        <f t="shared" ref="BR96" si="1658">$BJ96*AW96</f>
        <v>0</v>
      </c>
      <c r="BS96" s="383">
        <f t="shared" ref="BS96" si="1659">$BJ96*AX96</f>
        <v>0</v>
      </c>
      <c r="BT96" s="384">
        <f t="shared" ref="BT96" si="1660">$BJ96*AY96</f>
        <v>0</v>
      </c>
      <c r="BU96" s="385">
        <f t="shared" ref="BU96" si="1661">$BJ96*AZ96</f>
        <v>0</v>
      </c>
      <c r="BV96" s="383">
        <f t="shared" ref="BV96" si="1662">$BJ96*BA96</f>
        <v>0</v>
      </c>
      <c r="BW96" s="383">
        <f t="shared" ref="BW96" si="1663">$BJ96*BB96</f>
        <v>0</v>
      </c>
      <c r="BX96" s="383">
        <f t="shared" ref="BX96" si="1664">$BJ96*BC96</f>
        <v>0</v>
      </c>
      <c r="BY96" s="383">
        <f t="shared" ref="BY96" si="1665">$BJ96*BD96</f>
        <v>0</v>
      </c>
      <c r="BZ96" s="383">
        <f t="shared" ref="BZ96" si="1666">$BJ96*BE96</f>
        <v>0</v>
      </c>
      <c r="CA96" s="383">
        <f t="shared" ref="CA96" si="1667">$BJ96*BF96</f>
        <v>0</v>
      </c>
      <c r="CB96" s="383">
        <f t="shared" ref="CB96" si="1668">$BJ96*BG96</f>
        <v>0</v>
      </c>
      <c r="CC96" s="383">
        <f t="shared" ref="CC96" si="1669">$BJ96*BH96</f>
        <v>0</v>
      </c>
      <c r="CD96" s="384">
        <f t="shared" ref="CD96" si="1670">$BJ96*BI96</f>
        <v>0</v>
      </c>
      <c r="CE96" s="426">
        <f>IF(N96="Nemení sa",1,0)</f>
        <v>0</v>
      </c>
      <c r="CF96" s="385">
        <f>AG96*$CE96</f>
        <v>0</v>
      </c>
      <c r="CG96" s="383">
        <f>AI96*$CE96</f>
        <v>0</v>
      </c>
      <c r="CH96" s="383">
        <f>AK96*$CE96</f>
        <v>0</v>
      </c>
      <c r="CI96" s="383">
        <f>AM96*$CE96</f>
        <v>0</v>
      </c>
      <c r="CJ96" s="384">
        <f>AO96*$CE96</f>
        <v>0</v>
      </c>
      <c r="CK96" s="427">
        <f t="shared" ref="CK96" si="1671">SUM(CF96:CJ98)</f>
        <v>0</v>
      </c>
      <c r="CL96" s="423">
        <f>IF(F96=vstupy!B$42,"1",0)</f>
        <v>0</v>
      </c>
      <c r="CM96" s="385">
        <f t="shared" ref="CM96:CV96" si="1672">IF($CL96="1",AP96,0)</f>
        <v>0</v>
      </c>
      <c r="CN96" s="383">
        <f t="shared" si="1672"/>
        <v>0</v>
      </c>
      <c r="CO96" s="383">
        <f t="shared" si="1672"/>
        <v>0</v>
      </c>
      <c r="CP96" s="383">
        <f t="shared" si="1672"/>
        <v>0</v>
      </c>
      <c r="CQ96" s="383">
        <f t="shared" si="1672"/>
        <v>0</v>
      </c>
      <c r="CR96" s="383">
        <f t="shared" si="1672"/>
        <v>0</v>
      </c>
      <c r="CS96" s="383">
        <f t="shared" si="1672"/>
        <v>0</v>
      </c>
      <c r="CT96" s="383">
        <f t="shared" si="1672"/>
        <v>0</v>
      </c>
      <c r="CU96" s="383">
        <f t="shared" si="1672"/>
        <v>0</v>
      </c>
      <c r="CV96" s="384">
        <f t="shared" si="1672"/>
        <v>0</v>
      </c>
      <c r="CW96" s="380">
        <f>CP96+CT96+CV96</f>
        <v>0</v>
      </c>
      <c r="CX96" s="380">
        <f t="shared" ref="CX96" si="1673">CN96+CR96</f>
        <v>0</v>
      </c>
      <c r="CY96" s="385">
        <f t="shared" ref="CY96:DH96" si="1674">IF($CL96="1",AZ96,0)</f>
        <v>0</v>
      </c>
      <c r="CZ96" s="383">
        <f t="shared" si="1674"/>
        <v>0</v>
      </c>
      <c r="DA96" s="383">
        <f t="shared" si="1674"/>
        <v>0</v>
      </c>
      <c r="DB96" s="383">
        <f t="shared" si="1674"/>
        <v>0</v>
      </c>
      <c r="DC96" s="383">
        <f t="shared" si="1674"/>
        <v>0</v>
      </c>
      <c r="DD96" s="383">
        <f t="shared" si="1674"/>
        <v>0</v>
      </c>
      <c r="DE96" s="383">
        <f t="shared" si="1674"/>
        <v>0</v>
      </c>
      <c r="DF96" s="383">
        <f t="shared" si="1674"/>
        <v>0</v>
      </c>
      <c r="DG96" s="383">
        <f t="shared" si="1674"/>
        <v>0</v>
      </c>
      <c r="DH96" s="384">
        <f t="shared" si="1674"/>
        <v>0</v>
      </c>
      <c r="DI96" s="377">
        <f>DB96+DF96+DH96</f>
        <v>0</v>
      </c>
      <c r="DJ96" s="377">
        <f t="shared" ref="DJ96" si="1675">CZ96+DD96</f>
        <v>0</v>
      </c>
      <c r="DK96" s="422">
        <f>IF(CE96=0,1,0)</f>
        <v>1</v>
      </c>
      <c r="DL96" s="422">
        <f>IFERROR(IF($AF96="N",AH96+AJ96+AL96+AN96,AF96+AH96+AJ96+AL96+AN96),0)*$DK96</f>
        <v>0</v>
      </c>
      <c r="DM96" s="422">
        <f>(AG96+AI96+AK96+AM96+AO96)*$DK96</f>
        <v>0</v>
      </c>
      <c r="DN96" s="422">
        <f>AS96+AW96+AY96-CW96</f>
        <v>0</v>
      </c>
      <c r="DO96" s="422">
        <f>BC96+BG96+BI96-DI96</f>
        <v>0</v>
      </c>
      <c r="DP96" s="422">
        <f>DN96+DO96</f>
        <v>0</v>
      </c>
      <c r="DQ96" s="421" t="str">
        <f>IF(OR(F96=vstupy!B$40,F96=vstupy!B$41,F96=vstupy!B$42,),"0","1")</f>
        <v>0</v>
      </c>
      <c r="DR96" s="385">
        <f>IF($DQ96="1",AQ96,"0")+CF96</f>
        <v>0</v>
      </c>
      <c r="DS96" s="383">
        <f>IF($DQ96="1",AS96,"0")+CG96</f>
        <v>0</v>
      </c>
      <c r="DT96" s="383">
        <f>IF($DQ96="1",AU96,"0")+CH96</f>
        <v>0</v>
      </c>
      <c r="DU96" s="383">
        <f>IF($DQ96="1",AW96,"0")+CI96</f>
        <v>0</v>
      </c>
      <c r="DV96" s="384">
        <f>IF($DQ96="1",AY96,"0")+CJ96</f>
        <v>0</v>
      </c>
      <c r="DW96" s="451">
        <f t="shared" ref="DW96" si="1676">SUM(DR96:DV98)</f>
        <v>0</v>
      </c>
      <c r="DX96" s="385" t="str">
        <f t="shared" ref="DX96" si="1677">IF($DQ96="1",BA96,"0")</f>
        <v>0</v>
      </c>
      <c r="DY96" s="383" t="str">
        <f t="shared" ref="DY96" si="1678">IF($DQ96="1",BC96,"0")</f>
        <v>0</v>
      </c>
      <c r="DZ96" s="383" t="str">
        <f t="shared" ref="DZ96" si="1679">IF($DQ96="1",BE96,"0")</f>
        <v>0</v>
      </c>
      <c r="EA96" s="383" t="str">
        <f>IF($DQ96="1",BG96,"0")</f>
        <v>0</v>
      </c>
      <c r="EB96" s="384" t="str">
        <f>IF($DQ96="1",BI96,"0")</f>
        <v>0</v>
      </c>
      <c r="EC96" s="451">
        <f t="shared" ref="EC96" si="1680">SUM(DX96:EB98)</f>
        <v>0</v>
      </c>
      <c r="ED96" s="450">
        <f>EC96+DW96</f>
        <v>0</v>
      </c>
    </row>
    <row r="97" spans="2:134" ht="12.6" customHeight="1" x14ac:dyDescent="0.2">
      <c r="B97" s="469"/>
      <c r="C97" s="457"/>
      <c r="D97" s="457"/>
      <c r="E97" s="457"/>
      <c r="F97" s="471"/>
      <c r="G97" s="461"/>
      <c r="H97" s="463"/>
      <c r="I97" s="463"/>
      <c r="J97" s="487"/>
      <c r="K97" s="471"/>
      <c r="L97" s="436"/>
      <c r="M97" s="473"/>
      <c r="N97" s="436"/>
      <c r="O97" s="436"/>
      <c r="P97" s="436"/>
      <c r="Q97" s="408"/>
      <c r="R97" s="409"/>
      <c r="S97" s="436"/>
      <c r="T97" s="445"/>
      <c r="U97" s="408"/>
      <c r="V97" s="409"/>
      <c r="W97" s="436"/>
      <c r="X97" s="194" t="s">
        <v>157</v>
      </c>
      <c r="Y97" s="208" t="s">
        <v>152</v>
      </c>
      <c r="Z97" s="205">
        <f>VLOOKUP($X97,vstupy!$B$18:$F$31,MATCH($Y97,vstupy!$B$17:$F$17,0),0)</f>
        <v>0</v>
      </c>
      <c r="AA97" s="133" t="s">
        <v>158</v>
      </c>
      <c r="AB97" s="205">
        <f>VLOOKUP($AA97,vstupy!$B$34:$C$36,2,FALSE)</f>
        <v>0</v>
      </c>
      <c r="AC97" s="205">
        <f t="shared" si="1273"/>
        <v>0</v>
      </c>
      <c r="AD97" s="466"/>
      <c r="AE97" s="418"/>
      <c r="AF97" s="385"/>
      <c r="AG97" s="414"/>
      <c r="AH97" s="414"/>
      <c r="AI97" s="414"/>
      <c r="AJ97" s="414"/>
      <c r="AK97" s="414"/>
      <c r="AL97" s="414"/>
      <c r="AM97" s="430"/>
      <c r="AN97" s="414"/>
      <c r="AO97" s="415"/>
      <c r="AP97" s="385"/>
      <c r="AQ97" s="383"/>
      <c r="AR97" s="383"/>
      <c r="AS97" s="383"/>
      <c r="AT97" s="383"/>
      <c r="AU97" s="383"/>
      <c r="AV97" s="383"/>
      <c r="AW97" s="383"/>
      <c r="AX97" s="383"/>
      <c r="AY97" s="383"/>
      <c r="AZ97" s="383"/>
      <c r="BA97" s="383"/>
      <c r="BB97" s="383"/>
      <c r="BC97" s="383"/>
      <c r="BD97" s="383"/>
      <c r="BE97" s="383"/>
      <c r="BF97" s="383"/>
      <c r="BG97" s="383"/>
      <c r="BH97" s="383"/>
      <c r="BI97" s="494"/>
      <c r="BJ97" s="380"/>
      <c r="BK97" s="385"/>
      <c r="BL97" s="383"/>
      <c r="BM97" s="383"/>
      <c r="BN97" s="383"/>
      <c r="BO97" s="383"/>
      <c r="BP97" s="383"/>
      <c r="BQ97" s="383"/>
      <c r="BR97" s="383"/>
      <c r="BS97" s="383"/>
      <c r="BT97" s="384"/>
      <c r="BU97" s="385"/>
      <c r="BV97" s="383"/>
      <c r="BW97" s="383"/>
      <c r="BX97" s="383"/>
      <c r="BY97" s="383"/>
      <c r="BZ97" s="383"/>
      <c r="CA97" s="383"/>
      <c r="CB97" s="383"/>
      <c r="CC97" s="383"/>
      <c r="CD97" s="384"/>
      <c r="CE97" s="426"/>
      <c r="CF97" s="385"/>
      <c r="CG97" s="383"/>
      <c r="CH97" s="383"/>
      <c r="CI97" s="383"/>
      <c r="CJ97" s="384"/>
      <c r="CK97" s="427"/>
      <c r="CL97" s="424"/>
      <c r="CM97" s="385"/>
      <c r="CN97" s="383"/>
      <c r="CO97" s="383"/>
      <c r="CP97" s="383"/>
      <c r="CQ97" s="383"/>
      <c r="CR97" s="383"/>
      <c r="CS97" s="383"/>
      <c r="CT97" s="383"/>
      <c r="CU97" s="383"/>
      <c r="CV97" s="384"/>
      <c r="CW97" s="380"/>
      <c r="CX97" s="380"/>
      <c r="CY97" s="385"/>
      <c r="CZ97" s="383"/>
      <c r="DA97" s="383"/>
      <c r="DB97" s="383"/>
      <c r="DC97" s="383"/>
      <c r="DD97" s="383"/>
      <c r="DE97" s="383"/>
      <c r="DF97" s="383"/>
      <c r="DG97" s="383"/>
      <c r="DH97" s="384"/>
      <c r="DI97" s="377"/>
      <c r="DJ97" s="377"/>
      <c r="DK97" s="422"/>
      <c r="DL97" s="422"/>
      <c r="DM97" s="422"/>
      <c r="DN97" s="422"/>
      <c r="DO97" s="422"/>
      <c r="DP97" s="422"/>
      <c r="DQ97" s="421"/>
      <c r="DR97" s="385"/>
      <c r="DS97" s="383"/>
      <c r="DT97" s="383"/>
      <c r="DU97" s="383"/>
      <c r="DV97" s="384"/>
      <c r="DW97" s="451"/>
      <c r="DX97" s="385"/>
      <c r="DY97" s="383"/>
      <c r="DZ97" s="383"/>
      <c r="EA97" s="383"/>
      <c r="EB97" s="384"/>
      <c r="EC97" s="451"/>
      <c r="ED97" s="450"/>
    </row>
    <row r="98" spans="2:134" ht="12.6" customHeight="1" x14ac:dyDescent="0.2">
      <c r="B98" s="469"/>
      <c r="C98" s="457"/>
      <c r="D98" s="457"/>
      <c r="E98" s="457"/>
      <c r="F98" s="472"/>
      <c r="G98" s="461"/>
      <c r="H98" s="464"/>
      <c r="I98" s="464"/>
      <c r="J98" s="488"/>
      <c r="K98" s="472"/>
      <c r="L98" s="436"/>
      <c r="M98" s="473"/>
      <c r="N98" s="436"/>
      <c r="O98" s="436"/>
      <c r="P98" s="436"/>
      <c r="Q98" s="408"/>
      <c r="R98" s="409"/>
      <c r="S98" s="436"/>
      <c r="T98" s="445"/>
      <c r="U98" s="408"/>
      <c r="V98" s="409"/>
      <c r="W98" s="436"/>
      <c r="X98" s="194" t="s">
        <v>157</v>
      </c>
      <c r="Y98" s="208" t="s">
        <v>152</v>
      </c>
      <c r="Z98" s="205">
        <f>VLOOKUP($X98,vstupy!$B$18:$F$31,MATCH($Y98,vstupy!$B$17:$F$17,0),0)</f>
        <v>0</v>
      </c>
      <c r="AA98" s="133" t="s">
        <v>158</v>
      </c>
      <c r="AB98" s="205">
        <f>VLOOKUP($AA98,vstupy!$B$34:$C$36,2,FALSE)</f>
        <v>0</v>
      </c>
      <c r="AC98" s="205">
        <f t="shared" si="1273"/>
        <v>0</v>
      </c>
      <c r="AD98" s="467"/>
      <c r="AE98" s="419"/>
      <c r="AF98" s="385"/>
      <c r="AG98" s="414"/>
      <c r="AH98" s="414"/>
      <c r="AI98" s="414"/>
      <c r="AJ98" s="414"/>
      <c r="AK98" s="414"/>
      <c r="AL98" s="414"/>
      <c r="AM98" s="413"/>
      <c r="AN98" s="414"/>
      <c r="AO98" s="415"/>
      <c r="AP98" s="385"/>
      <c r="AQ98" s="383"/>
      <c r="AR98" s="383"/>
      <c r="AS98" s="383"/>
      <c r="AT98" s="383"/>
      <c r="AU98" s="383"/>
      <c r="AV98" s="383"/>
      <c r="AW98" s="383"/>
      <c r="AX98" s="383"/>
      <c r="AY98" s="383"/>
      <c r="AZ98" s="383"/>
      <c r="BA98" s="383"/>
      <c r="BB98" s="383"/>
      <c r="BC98" s="383"/>
      <c r="BD98" s="383"/>
      <c r="BE98" s="383"/>
      <c r="BF98" s="383"/>
      <c r="BG98" s="383"/>
      <c r="BH98" s="383"/>
      <c r="BI98" s="494"/>
      <c r="BJ98" s="380"/>
      <c r="BK98" s="385"/>
      <c r="BL98" s="383"/>
      <c r="BM98" s="383"/>
      <c r="BN98" s="383"/>
      <c r="BO98" s="383"/>
      <c r="BP98" s="383"/>
      <c r="BQ98" s="383"/>
      <c r="BR98" s="383"/>
      <c r="BS98" s="383"/>
      <c r="BT98" s="384"/>
      <c r="BU98" s="385"/>
      <c r="BV98" s="383"/>
      <c r="BW98" s="383"/>
      <c r="BX98" s="383"/>
      <c r="BY98" s="383"/>
      <c r="BZ98" s="383"/>
      <c r="CA98" s="383"/>
      <c r="CB98" s="383"/>
      <c r="CC98" s="383"/>
      <c r="CD98" s="384"/>
      <c r="CE98" s="426"/>
      <c r="CF98" s="385"/>
      <c r="CG98" s="383"/>
      <c r="CH98" s="383"/>
      <c r="CI98" s="383"/>
      <c r="CJ98" s="384"/>
      <c r="CK98" s="427"/>
      <c r="CL98" s="425"/>
      <c r="CM98" s="385"/>
      <c r="CN98" s="383"/>
      <c r="CO98" s="383"/>
      <c r="CP98" s="383"/>
      <c r="CQ98" s="383"/>
      <c r="CR98" s="383"/>
      <c r="CS98" s="383"/>
      <c r="CT98" s="383"/>
      <c r="CU98" s="383"/>
      <c r="CV98" s="384"/>
      <c r="CW98" s="380"/>
      <c r="CX98" s="380"/>
      <c r="CY98" s="385"/>
      <c r="CZ98" s="383"/>
      <c r="DA98" s="383"/>
      <c r="DB98" s="383"/>
      <c r="DC98" s="383"/>
      <c r="DD98" s="383"/>
      <c r="DE98" s="383"/>
      <c r="DF98" s="383"/>
      <c r="DG98" s="383"/>
      <c r="DH98" s="384"/>
      <c r="DI98" s="377"/>
      <c r="DJ98" s="377"/>
      <c r="DK98" s="422"/>
      <c r="DL98" s="422"/>
      <c r="DM98" s="422"/>
      <c r="DN98" s="422"/>
      <c r="DO98" s="422"/>
      <c r="DP98" s="422"/>
      <c r="DQ98" s="421"/>
      <c r="DR98" s="385"/>
      <c r="DS98" s="383"/>
      <c r="DT98" s="383"/>
      <c r="DU98" s="383"/>
      <c r="DV98" s="384"/>
      <c r="DW98" s="451"/>
      <c r="DX98" s="385"/>
      <c r="DY98" s="383"/>
      <c r="DZ98" s="383"/>
      <c r="EA98" s="383"/>
      <c r="EB98" s="384"/>
      <c r="EC98" s="451"/>
      <c r="ED98" s="450"/>
    </row>
    <row r="99" spans="2:134" ht="12.6" customHeight="1" x14ac:dyDescent="0.2">
      <c r="B99" s="469">
        <f t="shared" ref="B99" si="1681">B96+1</f>
        <v>31</v>
      </c>
      <c r="C99" s="457"/>
      <c r="D99" s="457"/>
      <c r="E99" s="457"/>
      <c r="F99" s="470" t="s">
        <v>212</v>
      </c>
      <c r="G99" s="461"/>
      <c r="H99" s="462" t="str">
        <f t="shared" ref="H99" si="1682">IF($F99="3e)  Skoršia transpozícia  - zavedenie transpozície pred termínom ktorý určuje smernica EÚ. "," ","")</f>
        <v/>
      </c>
      <c r="I99" s="462" t="str">
        <f t="shared" ref="I99" si="1683">IF($F99="3e)  Skoršia transpozícia  - zavedenie transpozície pred termínom ktorý určuje smernica EÚ. ",$H99,"NA")</f>
        <v>NA</v>
      </c>
      <c r="J99" s="486">
        <f>IF(I99&gt;12,1,I99/12)</f>
        <v>1</v>
      </c>
      <c r="K99" s="470"/>
      <c r="L99" s="436"/>
      <c r="M99" s="473">
        <f>IF(L99="N",0,L99)</f>
        <v>0</v>
      </c>
      <c r="N99" s="436" t="s">
        <v>212</v>
      </c>
      <c r="O99" s="436"/>
      <c r="P99" s="436"/>
      <c r="Q99" s="408" t="s">
        <v>36</v>
      </c>
      <c r="R99" s="409">
        <f>VLOOKUP(Q99,vstupy!$B$3:$C$15,2,FALSE)</f>
        <v>0</v>
      </c>
      <c r="S99" s="436"/>
      <c r="T99" s="445"/>
      <c r="U99" s="408" t="s">
        <v>36</v>
      </c>
      <c r="V99" s="409">
        <f>VLOOKUP(U99,vstupy!$B$3:$C$15,2,FALSE)</f>
        <v>0</v>
      </c>
      <c r="W99" s="436"/>
      <c r="X99" s="194" t="s">
        <v>157</v>
      </c>
      <c r="Y99" s="208" t="s">
        <v>152</v>
      </c>
      <c r="Z99" s="205">
        <f>VLOOKUP($X99,vstupy!$B$18:$F$31,MATCH($Y99,vstupy!$B$17:$F$17,0),0)</f>
        <v>0</v>
      </c>
      <c r="AA99" s="133" t="s">
        <v>158</v>
      </c>
      <c r="AB99" s="205">
        <f>VLOOKUP($AA99,vstupy!$B$34:$C$36,2,FALSE)</f>
        <v>0</v>
      </c>
      <c r="AC99" s="205">
        <f t="shared" si="1273"/>
        <v>0</v>
      </c>
      <c r="AD99" s="465" t="s">
        <v>36</v>
      </c>
      <c r="AE99" s="417">
        <f>VLOOKUP(AD99,vstupy!$B$3:$C$15,2,FALSE)</f>
        <v>0</v>
      </c>
      <c r="AF99" s="458" t="str">
        <f>IFERROR(IF(M99=0,"N",O99/L99*J99),0)</f>
        <v>N</v>
      </c>
      <c r="AG99" s="413">
        <f>O99*J99</f>
        <v>0</v>
      </c>
      <c r="AH99" s="420">
        <f t="shared" ref="AH99" si="1684">P99*R99*J99</f>
        <v>0</v>
      </c>
      <c r="AI99" s="413">
        <f t="shared" ref="AI99" si="1685">IFERROR(AH99*M99,0)</f>
        <v>0</v>
      </c>
      <c r="AJ99" s="420" t="str">
        <f t="shared" si="1395"/>
        <v>N</v>
      </c>
      <c r="AK99" s="413">
        <f t="shared" ref="AK99" si="1686">S99*J99</f>
        <v>0</v>
      </c>
      <c r="AL99" s="413">
        <f>T99*V99*J99</f>
        <v>0</v>
      </c>
      <c r="AM99" s="429">
        <f t="shared" ref="AM99" si="1687">IFERROR(AL99*M99,0)</f>
        <v>0</v>
      </c>
      <c r="AN99" s="413">
        <f t="shared" ref="AN99" si="1688">IF(W99&gt;0,IF(AE99&gt;0,($G$5/160)*(W99/60)*AE99*J99,0),IF(AE99&gt;0,($G$5/160)*((AC99+AC100+AC101)/60)*AE99*J99,0))</f>
        <v>0</v>
      </c>
      <c r="AO99" s="428">
        <f>IFERROR(AN99*M99,0)</f>
        <v>0</v>
      </c>
      <c r="AP99" s="385">
        <f t="shared" ref="AP99" si="1689">IF($N99="In (zvyšuje náklady)",AF99,0)</f>
        <v>0</v>
      </c>
      <c r="AQ99" s="383">
        <f t="shared" ref="AQ99" si="1690">IF($N99="In (zvyšuje náklady)",AG99,0)</f>
        <v>0</v>
      </c>
      <c r="AR99" s="383">
        <f t="shared" ref="AR99" si="1691">IF($N99="In (zvyšuje náklady)",AH99,0)</f>
        <v>0</v>
      </c>
      <c r="AS99" s="383">
        <f t="shared" ref="AS99" si="1692">IF($N99="In (zvyšuje náklady)",AI99,0)</f>
        <v>0</v>
      </c>
      <c r="AT99" s="383">
        <f t="shared" ref="AT99" si="1693">IF($N99="In (zvyšuje náklady)",AJ99,0)</f>
        <v>0</v>
      </c>
      <c r="AU99" s="383">
        <f t="shared" ref="AU99" si="1694">IF($N99="In (zvyšuje náklady)",AK99,0)</f>
        <v>0</v>
      </c>
      <c r="AV99" s="383">
        <f t="shared" ref="AV99" si="1695">IF($N99="In (zvyšuje náklady)",AL99,0)</f>
        <v>0</v>
      </c>
      <c r="AW99" s="383">
        <f t="shared" ref="AW99" si="1696">IF($N99="In (zvyšuje náklady)",AM99,0)</f>
        <v>0</v>
      </c>
      <c r="AX99" s="383">
        <f t="shared" ref="AX99" si="1697">IF($N99="In (zvyšuje náklady)",AN99,0)</f>
        <v>0</v>
      </c>
      <c r="AY99" s="383">
        <f t="shared" ref="AY99" si="1698">IF($N99="In (zvyšuje náklady)",AO99,0)</f>
        <v>0</v>
      </c>
      <c r="AZ99" s="383" t="str">
        <f t="shared" ref="AZ99" si="1699">IF($N99="Out (znižuje náklady)",AF99,"0")</f>
        <v>0</v>
      </c>
      <c r="BA99" s="383" t="str">
        <f t="shared" ref="BA99" si="1700">IF($N99="Out (znižuje náklady)",AG99,"0")</f>
        <v>0</v>
      </c>
      <c r="BB99" s="383" t="str">
        <f t="shared" ref="BB99" si="1701">IF($N99="Out (znižuje náklady)",AH99,"0")</f>
        <v>0</v>
      </c>
      <c r="BC99" s="383" t="str">
        <f t="shared" ref="BC99" si="1702">IF($N99="Out (znižuje náklady)",AI99,"0")</f>
        <v>0</v>
      </c>
      <c r="BD99" s="383" t="str">
        <f t="shared" ref="BD99" si="1703">IF($N99="Out (znižuje náklady)",AJ99,"0")</f>
        <v>0</v>
      </c>
      <c r="BE99" s="383" t="str">
        <f t="shared" ref="BE99" si="1704">IF($N99="Out (znižuje náklady)",AK99,"0")</f>
        <v>0</v>
      </c>
      <c r="BF99" s="383" t="str">
        <f t="shared" ref="BF99" si="1705">IF($N99="Out (znižuje náklady)",AL99,"0")</f>
        <v>0</v>
      </c>
      <c r="BG99" s="383" t="str">
        <f t="shared" ref="BG99" si="1706">IF($N99="Out (znižuje náklady)",AM99,"0")</f>
        <v>0</v>
      </c>
      <c r="BH99" s="383" t="str">
        <f t="shared" ref="BH99" si="1707">IF($N99="Out (znižuje náklady)",AN99,"0")</f>
        <v>0</v>
      </c>
      <c r="BI99" s="494" t="str">
        <f t="shared" ref="BI99" si="1708">IF($N99="Out (znižuje náklady)",AO99,"0")</f>
        <v>0</v>
      </c>
      <c r="BJ99" s="380">
        <f>IF(F99=vstupy!$B$47,0,1)</f>
        <v>1</v>
      </c>
      <c r="BK99" s="385">
        <f t="shared" ref="BK99" si="1709">$BJ99*AP99</f>
        <v>0</v>
      </c>
      <c r="BL99" s="383">
        <f t="shared" ref="BL99" si="1710">$BJ99*AQ99</f>
        <v>0</v>
      </c>
      <c r="BM99" s="383">
        <f t="shared" ref="BM99" si="1711">$BJ99*AR99</f>
        <v>0</v>
      </c>
      <c r="BN99" s="383">
        <f t="shared" ref="BN99" si="1712">$BJ99*AS99</f>
        <v>0</v>
      </c>
      <c r="BO99" s="383">
        <f t="shared" ref="BO99" si="1713">$BJ99*AT99</f>
        <v>0</v>
      </c>
      <c r="BP99" s="383">
        <f t="shared" ref="BP99" si="1714">$BJ99*AU99</f>
        <v>0</v>
      </c>
      <c r="BQ99" s="383">
        <f t="shared" ref="BQ99" si="1715">$BJ99*AV99</f>
        <v>0</v>
      </c>
      <c r="BR99" s="383">
        <f t="shared" ref="BR99" si="1716">$BJ99*AW99</f>
        <v>0</v>
      </c>
      <c r="BS99" s="383">
        <f t="shared" ref="BS99" si="1717">$BJ99*AX99</f>
        <v>0</v>
      </c>
      <c r="BT99" s="384">
        <f t="shared" ref="BT99" si="1718">$BJ99*AY99</f>
        <v>0</v>
      </c>
      <c r="BU99" s="385">
        <f t="shared" ref="BU99" si="1719">$BJ99*AZ99</f>
        <v>0</v>
      </c>
      <c r="BV99" s="383">
        <f t="shared" ref="BV99" si="1720">$BJ99*BA99</f>
        <v>0</v>
      </c>
      <c r="BW99" s="383">
        <f t="shared" ref="BW99" si="1721">$BJ99*BB99</f>
        <v>0</v>
      </c>
      <c r="BX99" s="383">
        <f t="shared" ref="BX99" si="1722">$BJ99*BC99</f>
        <v>0</v>
      </c>
      <c r="BY99" s="383">
        <f t="shared" ref="BY99" si="1723">$BJ99*BD99</f>
        <v>0</v>
      </c>
      <c r="BZ99" s="383">
        <f t="shared" ref="BZ99" si="1724">$BJ99*BE99</f>
        <v>0</v>
      </c>
      <c r="CA99" s="383">
        <f t="shared" ref="CA99" si="1725">$BJ99*BF99</f>
        <v>0</v>
      </c>
      <c r="CB99" s="383">
        <f t="shared" ref="CB99" si="1726">$BJ99*BG99</f>
        <v>0</v>
      </c>
      <c r="CC99" s="383">
        <f t="shared" ref="CC99" si="1727">$BJ99*BH99</f>
        <v>0</v>
      </c>
      <c r="CD99" s="384">
        <f t="shared" ref="CD99" si="1728">$BJ99*BI99</f>
        <v>0</v>
      </c>
      <c r="CE99" s="426">
        <f>IF(N99="Nemení sa",1,0)</f>
        <v>0</v>
      </c>
      <c r="CF99" s="385">
        <f>AG99*$CE99</f>
        <v>0</v>
      </c>
      <c r="CG99" s="383">
        <f>AI99*$CE99</f>
        <v>0</v>
      </c>
      <c r="CH99" s="383">
        <f>AK99*$CE99</f>
        <v>0</v>
      </c>
      <c r="CI99" s="383">
        <f>AM99*$CE99</f>
        <v>0</v>
      </c>
      <c r="CJ99" s="384">
        <f>AO99*$CE99</f>
        <v>0</v>
      </c>
      <c r="CK99" s="427">
        <f t="shared" ref="CK99" si="1729">SUM(CF99:CJ101)</f>
        <v>0</v>
      </c>
      <c r="CL99" s="423">
        <f>IF(F99=vstupy!B$42,"1",0)</f>
        <v>0</v>
      </c>
      <c r="CM99" s="385">
        <f t="shared" ref="CM99:CV99" si="1730">IF($CL99="1",AP99,0)</f>
        <v>0</v>
      </c>
      <c r="CN99" s="383">
        <f t="shared" si="1730"/>
        <v>0</v>
      </c>
      <c r="CO99" s="383">
        <f t="shared" si="1730"/>
        <v>0</v>
      </c>
      <c r="CP99" s="383">
        <f t="shared" si="1730"/>
        <v>0</v>
      </c>
      <c r="CQ99" s="383">
        <f t="shared" si="1730"/>
        <v>0</v>
      </c>
      <c r="CR99" s="383">
        <f t="shared" si="1730"/>
        <v>0</v>
      </c>
      <c r="CS99" s="383">
        <f t="shared" si="1730"/>
        <v>0</v>
      </c>
      <c r="CT99" s="383">
        <f t="shared" si="1730"/>
        <v>0</v>
      </c>
      <c r="CU99" s="383">
        <f t="shared" si="1730"/>
        <v>0</v>
      </c>
      <c r="CV99" s="384">
        <f t="shared" si="1730"/>
        <v>0</v>
      </c>
      <c r="CW99" s="380">
        <f>CP99+CT99+CV99</f>
        <v>0</v>
      </c>
      <c r="CX99" s="380">
        <f t="shared" ref="CX99" si="1731">CN99+CR99</f>
        <v>0</v>
      </c>
      <c r="CY99" s="385">
        <f t="shared" ref="CY99:DH99" si="1732">IF($CL99="1",AZ99,0)</f>
        <v>0</v>
      </c>
      <c r="CZ99" s="383">
        <f t="shared" si="1732"/>
        <v>0</v>
      </c>
      <c r="DA99" s="383">
        <f t="shared" si="1732"/>
        <v>0</v>
      </c>
      <c r="DB99" s="383">
        <f t="shared" si="1732"/>
        <v>0</v>
      </c>
      <c r="DC99" s="383">
        <f t="shared" si="1732"/>
        <v>0</v>
      </c>
      <c r="DD99" s="383">
        <f t="shared" si="1732"/>
        <v>0</v>
      </c>
      <c r="DE99" s="383">
        <f t="shared" si="1732"/>
        <v>0</v>
      </c>
      <c r="DF99" s="383">
        <f t="shared" si="1732"/>
        <v>0</v>
      </c>
      <c r="DG99" s="383">
        <f t="shared" si="1732"/>
        <v>0</v>
      </c>
      <c r="DH99" s="384">
        <f t="shared" si="1732"/>
        <v>0</v>
      </c>
      <c r="DI99" s="377">
        <f>DB99+DF99+DH99</f>
        <v>0</v>
      </c>
      <c r="DJ99" s="377">
        <f t="shared" ref="DJ99" si="1733">CZ99+DD99</f>
        <v>0</v>
      </c>
      <c r="DK99" s="422">
        <f>IF(CE99=0,1,0)</f>
        <v>1</v>
      </c>
      <c r="DL99" s="422">
        <f>IFERROR(IF($AF99="N",AH99+AJ99+AL99+AN99,AF99+AH99+AJ99+AL99+AN99),0)*$DK99</f>
        <v>0</v>
      </c>
      <c r="DM99" s="422">
        <f>(AG99+AI99+AK99+AM99+AO99)*$DK99</f>
        <v>0</v>
      </c>
      <c r="DN99" s="422">
        <f>AS99+AW99+AY99-CW99</f>
        <v>0</v>
      </c>
      <c r="DO99" s="422">
        <f>BC99+BG99+BI99-DI99</f>
        <v>0</v>
      </c>
      <c r="DP99" s="422">
        <f>DN99+DO99</f>
        <v>0</v>
      </c>
      <c r="DQ99" s="421" t="str">
        <f>IF(OR(F99=vstupy!B$40,F99=vstupy!B$41,F99=vstupy!B$42,),"0","1")</f>
        <v>0</v>
      </c>
      <c r="DR99" s="385">
        <f>IF($DQ99="1",AQ99,"0")+CF99</f>
        <v>0</v>
      </c>
      <c r="DS99" s="383">
        <f>IF($DQ99="1",AS99,"0")+CG99</f>
        <v>0</v>
      </c>
      <c r="DT99" s="383">
        <f>IF($DQ99="1",AU99,"0")+CH99</f>
        <v>0</v>
      </c>
      <c r="DU99" s="383">
        <f>IF($DQ99="1",AW99,"0")+CI99</f>
        <v>0</v>
      </c>
      <c r="DV99" s="384">
        <f>IF($DQ99="1",AY99,"0")+CJ99</f>
        <v>0</v>
      </c>
      <c r="DW99" s="451">
        <f t="shared" ref="DW99" si="1734">SUM(DR99:DV101)</f>
        <v>0</v>
      </c>
      <c r="DX99" s="385" t="str">
        <f t="shared" ref="DX99" si="1735">IF($DQ99="1",BA99,"0")</f>
        <v>0</v>
      </c>
      <c r="DY99" s="383" t="str">
        <f t="shared" ref="DY99" si="1736">IF($DQ99="1",BC99,"0")</f>
        <v>0</v>
      </c>
      <c r="DZ99" s="383" t="str">
        <f t="shared" ref="DZ99" si="1737">IF($DQ99="1",BE99,"0")</f>
        <v>0</v>
      </c>
      <c r="EA99" s="383" t="str">
        <f>IF($DQ99="1",BG99,"0")</f>
        <v>0</v>
      </c>
      <c r="EB99" s="384" t="str">
        <f>IF($DQ99="1",BI99,"0")</f>
        <v>0</v>
      </c>
      <c r="EC99" s="451">
        <f t="shared" ref="EC99" si="1738">SUM(DX99:EB101)</f>
        <v>0</v>
      </c>
      <c r="ED99" s="450">
        <f>EC99+DW99</f>
        <v>0</v>
      </c>
    </row>
    <row r="100" spans="2:134" ht="12.6" customHeight="1" x14ac:dyDescent="0.2">
      <c r="B100" s="469"/>
      <c r="C100" s="457"/>
      <c r="D100" s="457"/>
      <c r="E100" s="457"/>
      <c r="F100" s="471"/>
      <c r="G100" s="461"/>
      <c r="H100" s="463"/>
      <c r="I100" s="463"/>
      <c r="J100" s="487"/>
      <c r="K100" s="471"/>
      <c r="L100" s="436"/>
      <c r="M100" s="473"/>
      <c r="N100" s="436"/>
      <c r="O100" s="436"/>
      <c r="P100" s="436"/>
      <c r="Q100" s="408"/>
      <c r="R100" s="409"/>
      <c r="S100" s="436"/>
      <c r="T100" s="445"/>
      <c r="U100" s="408"/>
      <c r="V100" s="409"/>
      <c r="W100" s="436"/>
      <c r="X100" s="194" t="s">
        <v>157</v>
      </c>
      <c r="Y100" s="208" t="s">
        <v>152</v>
      </c>
      <c r="Z100" s="205">
        <f>VLOOKUP($X100,vstupy!$B$18:$F$31,MATCH($Y100,vstupy!$B$17:$F$17,0),0)</f>
        <v>0</v>
      </c>
      <c r="AA100" s="133" t="s">
        <v>158</v>
      </c>
      <c r="AB100" s="205">
        <f>VLOOKUP($AA100,vstupy!$B$34:$C$36,2,FALSE)</f>
        <v>0</v>
      </c>
      <c r="AC100" s="205">
        <f t="shared" si="1273"/>
        <v>0</v>
      </c>
      <c r="AD100" s="466"/>
      <c r="AE100" s="418"/>
      <c r="AF100" s="385"/>
      <c r="AG100" s="414"/>
      <c r="AH100" s="414"/>
      <c r="AI100" s="414"/>
      <c r="AJ100" s="414"/>
      <c r="AK100" s="414"/>
      <c r="AL100" s="414"/>
      <c r="AM100" s="430"/>
      <c r="AN100" s="414"/>
      <c r="AO100" s="415"/>
      <c r="AP100" s="385"/>
      <c r="AQ100" s="383"/>
      <c r="AR100" s="383"/>
      <c r="AS100" s="383"/>
      <c r="AT100" s="383"/>
      <c r="AU100" s="383"/>
      <c r="AV100" s="383"/>
      <c r="AW100" s="383"/>
      <c r="AX100" s="383"/>
      <c r="AY100" s="383"/>
      <c r="AZ100" s="383"/>
      <c r="BA100" s="383"/>
      <c r="BB100" s="383"/>
      <c r="BC100" s="383"/>
      <c r="BD100" s="383"/>
      <c r="BE100" s="383"/>
      <c r="BF100" s="383"/>
      <c r="BG100" s="383"/>
      <c r="BH100" s="383"/>
      <c r="BI100" s="494"/>
      <c r="BJ100" s="380"/>
      <c r="BK100" s="385"/>
      <c r="BL100" s="383"/>
      <c r="BM100" s="383"/>
      <c r="BN100" s="383"/>
      <c r="BO100" s="383"/>
      <c r="BP100" s="383"/>
      <c r="BQ100" s="383"/>
      <c r="BR100" s="383"/>
      <c r="BS100" s="383"/>
      <c r="BT100" s="384"/>
      <c r="BU100" s="385"/>
      <c r="BV100" s="383"/>
      <c r="BW100" s="383"/>
      <c r="BX100" s="383"/>
      <c r="BY100" s="383"/>
      <c r="BZ100" s="383"/>
      <c r="CA100" s="383"/>
      <c r="CB100" s="383"/>
      <c r="CC100" s="383"/>
      <c r="CD100" s="384"/>
      <c r="CE100" s="426"/>
      <c r="CF100" s="385"/>
      <c r="CG100" s="383"/>
      <c r="CH100" s="383"/>
      <c r="CI100" s="383"/>
      <c r="CJ100" s="384"/>
      <c r="CK100" s="427"/>
      <c r="CL100" s="424"/>
      <c r="CM100" s="385"/>
      <c r="CN100" s="383"/>
      <c r="CO100" s="383"/>
      <c r="CP100" s="383"/>
      <c r="CQ100" s="383"/>
      <c r="CR100" s="383"/>
      <c r="CS100" s="383"/>
      <c r="CT100" s="383"/>
      <c r="CU100" s="383"/>
      <c r="CV100" s="384"/>
      <c r="CW100" s="380"/>
      <c r="CX100" s="380"/>
      <c r="CY100" s="385"/>
      <c r="CZ100" s="383"/>
      <c r="DA100" s="383"/>
      <c r="DB100" s="383"/>
      <c r="DC100" s="383"/>
      <c r="DD100" s="383"/>
      <c r="DE100" s="383"/>
      <c r="DF100" s="383"/>
      <c r="DG100" s="383"/>
      <c r="DH100" s="384"/>
      <c r="DI100" s="377"/>
      <c r="DJ100" s="377"/>
      <c r="DK100" s="422"/>
      <c r="DL100" s="422"/>
      <c r="DM100" s="422"/>
      <c r="DN100" s="422"/>
      <c r="DO100" s="422"/>
      <c r="DP100" s="422"/>
      <c r="DQ100" s="421"/>
      <c r="DR100" s="385"/>
      <c r="DS100" s="383"/>
      <c r="DT100" s="383"/>
      <c r="DU100" s="383"/>
      <c r="DV100" s="384"/>
      <c r="DW100" s="451"/>
      <c r="DX100" s="385"/>
      <c r="DY100" s="383"/>
      <c r="DZ100" s="383"/>
      <c r="EA100" s="383"/>
      <c r="EB100" s="384"/>
      <c r="EC100" s="451"/>
      <c r="ED100" s="450"/>
    </row>
    <row r="101" spans="2:134" ht="12.6" customHeight="1" x14ac:dyDescent="0.2">
      <c r="B101" s="469"/>
      <c r="C101" s="457"/>
      <c r="D101" s="457"/>
      <c r="E101" s="457"/>
      <c r="F101" s="472"/>
      <c r="G101" s="461"/>
      <c r="H101" s="464"/>
      <c r="I101" s="464"/>
      <c r="J101" s="488"/>
      <c r="K101" s="472"/>
      <c r="L101" s="436"/>
      <c r="M101" s="473"/>
      <c r="N101" s="436"/>
      <c r="O101" s="436"/>
      <c r="P101" s="436"/>
      <c r="Q101" s="408"/>
      <c r="R101" s="409"/>
      <c r="S101" s="436"/>
      <c r="T101" s="445"/>
      <c r="U101" s="408"/>
      <c r="V101" s="409"/>
      <c r="W101" s="436"/>
      <c r="X101" s="194" t="s">
        <v>157</v>
      </c>
      <c r="Y101" s="208" t="s">
        <v>152</v>
      </c>
      <c r="Z101" s="205">
        <f>VLOOKUP($X101,vstupy!$B$18:$F$31,MATCH($Y101,vstupy!$B$17:$F$17,0),0)</f>
        <v>0</v>
      </c>
      <c r="AA101" s="133" t="s">
        <v>158</v>
      </c>
      <c r="AB101" s="205">
        <f>VLOOKUP($AA101,vstupy!$B$34:$C$36,2,FALSE)</f>
        <v>0</v>
      </c>
      <c r="AC101" s="205">
        <f t="shared" si="1273"/>
        <v>0</v>
      </c>
      <c r="AD101" s="467"/>
      <c r="AE101" s="419"/>
      <c r="AF101" s="490"/>
      <c r="AG101" s="429"/>
      <c r="AH101" s="429"/>
      <c r="AI101" s="414"/>
      <c r="AJ101" s="429"/>
      <c r="AK101" s="429"/>
      <c r="AL101" s="429"/>
      <c r="AM101" s="413"/>
      <c r="AN101" s="414"/>
      <c r="AO101" s="489"/>
      <c r="AP101" s="385"/>
      <c r="AQ101" s="383"/>
      <c r="AR101" s="383"/>
      <c r="AS101" s="383"/>
      <c r="AT101" s="383"/>
      <c r="AU101" s="383"/>
      <c r="AV101" s="383"/>
      <c r="AW101" s="383"/>
      <c r="AX101" s="383"/>
      <c r="AY101" s="383"/>
      <c r="AZ101" s="383"/>
      <c r="BA101" s="383"/>
      <c r="BB101" s="383"/>
      <c r="BC101" s="383"/>
      <c r="BD101" s="383"/>
      <c r="BE101" s="383"/>
      <c r="BF101" s="383"/>
      <c r="BG101" s="383"/>
      <c r="BH101" s="383"/>
      <c r="BI101" s="494"/>
      <c r="BJ101" s="380"/>
      <c r="BK101" s="385"/>
      <c r="BL101" s="383"/>
      <c r="BM101" s="383"/>
      <c r="BN101" s="383"/>
      <c r="BO101" s="383"/>
      <c r="BP101" s="383"/>
      <c r="BQ101" s="383"/>
      <c r="BR101" s="383"/>
      <c r="BS101" s="383"/>
      <c r="BT101" s="384"/>
      <c r="BU101" s="385"/>
      <c r="BV101" s="383"/>
      <c r="BW101" s="383"/>
      <c r="BX101" s="383"/>
      <c r="BY101" s="383"/>
      <c r="BZ101" s="383"/>
      <c r="CA101" s="383"/>
      <c r="CB101" s="383"/>
      <c r="CC101" s="383"/>
      <c r="CD101" s="384"/>
      <c r="CE101" s="426"/>
      <c r="CF101" s="385"/>
      <c r="CG101" s="383"/>
      <c r="CH101" s="383"/>
      <c r="CI101" s="383"/>
      <c r="CJ101" s="384"/>
      <c r="CK101" s="427"/>
      <c r="CL101" s="425"/>
      <c r="CM101" s="385"/>
      <c r="CN101" s="383"/>
      <c r="CO101" s="383"/>
      <c r="CP101" s="383"/>
      <c r="CQ101" s="383"/>
      <c r="CR101" s="383"/>
      <c r="CS101" s="383"/>
      <c r="CT101" s="383"/>
      <c r="CU101" s="383"/>
      <c r="CV101" s="384"/>
      <c r="CW101" s="380"/>
      <c r="CX101" s="380"/>
      <c r="CY101" s="385"/>
      <c r="CZ101" s="383"/>
      <c r="DA101" s="383"/>
      <c r="DB101" s="383"/>
      <c r="DC101" s="383"/>
      <c r="DD101" s="383"/>
      <c r="DE101" s="383"/>
      <c r="DF101" s="383"/>
      <c r="DG101" s="383"/>
      <c r="DH101" s="384"/>
      <c r="DI101" s="377"/>
      <c r="DJ101" s="377"/>
      <c r="DK101" s="422"/>
      <c r="DL101" s="422"/>
      <c r="DM101" s="422"/>
      <c r="DN101" s="422"/>
      <c r="DO101" s="422"/>
      <c r="DP101" s="422"/>
      <c r="DQ101" s="421"/>
      <c r="DR101" s="385"/>
      <c r="DS101" s="383"/>
      <c r="DT101" s="383"/>
      <c r="DU101" s="383"/>
      <c r="DV101" s="384"/>
      <c r="DW101" s="451"/>
      <c r="DX101" s="385"/>
      <c r="DY101" s="383"/>
      <c r="DZ101" s="383"/>
      <c r="EA101" s="383"/>
      <c r="EB101" s="384"/>
      <c r="EC101" s="451"/>
      <c r="ED101" s="450"/>
    </row>
    <row r="102" spans="2:134" ht="12.6" customHeight="1" x14ac:dyDescent="0.2">
      <c r="B102" s="469">
        <f t="shared" ref="B102" si="1739">B99+1</f>
        <v>32</v>
      </c>
      <c r="C102" s="457"/>
      <c r="D102" s="457"/>
      <c r="E102" s="457"/>
      <c r="F102" s="470" t="s">
        <v>212</v>
      </c>
      <c r="G102" s="461"/>
      <c r="H102" s="462" t="str">
        <f t="shared" ref="H102" si="1740">IF($F102="3e)  Skoršia transpozícia  - zavedenie transpozície pred termínom ktorý určuje smernica EÚ. "," ","")</f>
        <v/>
      </c>
      <c r="I102" s="462" t="str">
        <f t="shared" ref="I102" si="1741">IF($F102="3e)  Skoršia transpozícia  - zavedenie transpozície pred termínom ktorý určuje smernica EÚ. ",$H102,"NA")</f>
        <v>NA</v>
      </c>
      <c r="J102" s="486">
        <f>IF(I102&gt;12,1,I102/12)</f>
        <v>1</v>
      </c>
      <c r="K102" s="470"/>
      <c r="L102" s="436"/>
      <c r="M102" s="473">
        <f>IF(L102="N",0,L102)</f>
        <v>0</v>
      </c>
      <c r="N102" s="436" t="s">
        <v>212</v>
      </c>
      <c r="O102" s="436"/>
      <c r="P102" s="436"/>
      <c r="Q102" s="408" t="s">
        <v>36</v>
      </c>
      <c r="R102" s="409">
        <f>VLOOKUP(Q102,vstupy!$B$3:$C$15,2,FALSE)</f>
        <v>0</v>
      </c>
      <c r="S102" s="436"/>
      <c r="T102" s="445"/>
      <c r="U102" s="408" t="s">
        <v>36</v>
      </c>
      <c r="V102" s="409">
        <f>VLOOKUP(U102,vstupy!$B$3:$C$15,2,FALSE)</f>
        <v>0</v>
      </c>
      <c r="W102" s="436"/>
      <c r="X102" s="194" t="s">
        <v>157</v>
      </c>
      <c r="Y102" s="208" t="s">
        <v>152</v>
      </c>
      <c r="Z102" s="205">
        <f>VLOOKUP($X102,vstupy!$B$18:$F$31,MATCH($Y102,vstupy!$B$17:$F$17,0),0)</f>
        <v>0</v>
      </c>
      <c r="AA102" s="133" t="s">
        <v>158</v>
      </c>
      <c r="AB102" s="205">
        <f>VLOOKUP($AA102,vstupy!$B$34:$C$36,2,FALSE)</f>
        <v>0</v>
      </c>
      <c r="AC102" s="205">
        <f t="shared" si="1273"/>
        <v>0</v>
      </c>
      <c r="AD102" s="465" t="s">
        <v>36</v>
      </c>
      <c r="AE102" s="417">
        <f>VLOOKUP(AD102,vstupy!$B$3:$C$15,2,FALSE)</f>
        <v>0</v>
      </c>
      <c r="AF102" s="458" t="str">
        <f>IFERROR(IF(M102=0,"N",O102/L102*J102),0)</f>
        <v>N</v>
      </c>
      <c r="AG102" s="414">
        <f>O102*J102</f>
        <v>0</v>
      </c>
      <c r="AH102" s="416">
        <f t="shared" ref="AH102" si="1742">P102*R102*J102</f>
        <v>0</v>
      </c>
      <c r="AI102" s="413">
        <f t="shared" ref="AI102" si="1743">IFERROR(AH102*M102,0)</f>
        <v>0</v>
      </c>
      <c r="AJ102" s="416" t="str">
        <f t="shared" si="1395"/>
        <v>N</v>
      </c>
      <c r="AK102" s="414">
        <f t="shared" ref="AK102" si="1744">S102*J102</f>
        <v>0</v>
      </c>
      <c r="AL102" s="414">
        <f>T102*V102*J102</f>
        <v>0</v>
      </c>
      <c r="AM102" s="429">
        <f t="shared" ref="AM102" si="1745">IFERROR(AL102*M102,0)</f>
        <v>0</v>
      </c>
      <c r="AN102" s="413">
        <f t="shared" ref="AN102" si="1746">IF(W102&gt;0,IF(AE102&gt;0,($G$5/160)*(W102/60)*AE102*J102,0),IF(AE102&gt;0,($G$5/160)*((AC102+AC103+AC104)/60)*AE102*J102,0))</f>
        <v>0</v>
      </c>
      <c r="AO102" s="415">
        <f>IFERROR(AN102*M102,0)</f>
        <v>0</v>
      </c>
      <c r="AP102" s="385">
        <f t="shared" ref="AP102" si="1747">IF($N102="In (zvyšuje náklady)",AF102,0)</f>
        <v>0</v>
      </c>
      <c r="AQ102" s="383">
        <f t="shared" ref="AQ102" si="1748">IF($N102="In (zvyšuje náklady)",AG102,0)</f>
        <v>0</v>
      </c>
      <c r="AR102" s="383">
        <f t="shared" ref="AR102" si="1749">IF($N102="In (zvyšuje náklady)",AH102,0)</f>
        <v>0</v>
      </c>
      <c r="AS102" s="383">
        <f t="shared" ref="AS102" si="1750">IF($N102="In (zvyšuje náklady)",AI102,0)</f>
        <v>0</v>
      </c>
      <c r="AT102" s="383">
        <f t="shared" ref="AT102" si="1751">IF($N102="In (zvyšuje náklady)",AJ102,0)</f>
        <v>0</v>
      </c>
      <c r="AU102" s="383">
        <f t="shared" ref="AU102" si="1752">IF($N102="In (zvyšuje náklady)",AK102,0)</f>
        <v>0</v>
      </c>
      <c r="AV102" s="383">
        <f t="shared" ref="AV102" si="1753">IF($N102="In (zvyšuje náklady)",AL102,0)</f>
        <v>0</v>
      </c>
      <c r="AW102" s="383">
        <f t="shared" ref="AW102" si="1754">IF($N102="In (zvyšuje náklady)",AM102,0)</f>
        <v>0</v>
      </c>
      <c r="AX102" s="383">
        <f t="shared" ref="AX102" si="1755">IF($N102="In (zvyšuje náklady)",AN102,0)</f>
        <v>0</v>
      </c>
      <c r="AY102" s="383">
        <f t="shared" ref="AY102" si="1756">IF($N102="In (zvyšuje náklady)",AO102,0)</f>
        <v>0</v>
      </c>
      <c r="AZ102" s="383" t="str">
        <f t="shared" ref="AZ102" si="1757">IF($N102="Out (znižuje náklady)",AF102,"0")</f>
        <v>0</v>
      </c>
      <c r="BA102" s="383" t="str">
        <f t="shared" ref="BA102" si="1758">IF($N102="Out (znižuje náklady)",AG102,"0")</f>
        <v>0</v>
      </c>
      <c r="BB102" s="383" t="str">
        <f t="shared" ref="BB102" si="1759">IF($N102="Out (znižuje náklady)",AH102,"0")</f>
        <v>0</v>
      </c>
      <c r="BC102" s="383" t="str">
        <f t="shared" ref="BC102" si="1760">IF($N102="Out (znižuje náklady)",AI102,"0")</f>
        <v>0</v>
      </c>
      <c r="BD102" s="383" t="str">
        <f t="shared" ref="BD102" si="1761">IF($N102="Out (znižuje náklady)",AJ102,"0")</f>
        <v>0</v>
      </c>
      <c r="BE102" s="383" t="str">
        <f t="shared" ref="BE102" si="1762">IF($N102="Out (znižuje náklady)",AK102,"0")</f>
        <v>0</v>
      </c>
      <c r="BF102" s="383" t="str">
        <f t="shared" ref="BF102" si="1763">IF($N102="Out (znižuje náklady)",AL102,"0")</f>
        <v>0</v>
      </c>
      <c r="BG102" s="383" t="str">
        <f t="shared" ref="BG102" si="1764">IF($N102="Out (znižuje náklady)",AM102,"0")</f>
        <v>0</v>
      </c>
      <c r="BH102" s="383" t="str">
        <f t="shared" ref="BH102" si="1765">IF($N102="Out (znižuje náklady)",AN102,"0")</f>
        <v>0</v>
      </c>
      <c r="BI102" s="494" t="str">
        <f t="shared" ref="BI102" si="1766">IF($N102="Out (znižuje náklady)",AO102,"0")</f>
        <v>0</v>
      </c>
      <c r="BJ102" s="380">
        <f>IF(F102=vstupy!$B$47,0,1)</f>
        <v>1</v>
      </c>
      <c r="BK102" s="385">
        <f t="shared" ref="BK102" si="1767">$BJ102*AP102</f>
        <v>0</v>
      </c>
      <c r="BL102" s="383">
        <f t="shared" ref="BL102" si="1768">$BJ102*AQ102</f>
        <v>0</v>
      </c>
      <c r="BM102" s="383">
        <f t="shared" ref="BM102" si="1769">$BJ102*AR102</f>
        <v>0</v>
      </c>
      <c r="BN102" s="383">
        <f t="shared" ref="BN102" si="1770">$BJ102*AS102</f>
        <v>0</v>
      </c>
      <c r="BO102" s="383">
        <f t="shared" ref="BO102" si="1771">$BJ102*AT102</f>
        <v>0</v>
      </c>
      <c r="BP102" s="383">
        <f t="shared" ref="BP102" si="1772">$BJ102*AU102</f>
        <v>0</v>
      </c>
      <c r="BQ102" s="383">
        <f t="shared" ref="BQ102" si="1773">$BJ102*AV102</f>
        <v>0</v>
      </c>
      <c r="BR102" s="383">
        <f t="shared" ref="BR102" si="1774">$BJ102*AW102</f>
        <v>0</v>
      </c>
      <c r="BS102" s="383">
        <f t="shared" ref="BS102" si="1775">$BJ102*AX102</f>
        <v>0</v>
      </c>
      <c r="BT102" s="384">
        <f t="shared" ref="BT102" si="1776">$BJ102*AY102</f>
        <v>0</v>
      </c>
      <c r="BU102" s="385">
        <f t="shared" ref="BU102" si="1777">$BJ102*AZ102</f>
        <v>0</v>
      </c>
      <c r="BV102" s="383">
        <f t="shared" ref="BV102" si="1778">$BJ102*BA102</f>
        <v>0</v>
      </c>
      <c r="BW102" s="383">
        <f t="shared" ref="BW102" si="1779">$BJ102*BB102</f>
        <v>0</v>
      </c>
      <c r="BX102" s="383">
        <f t="shared" ref="BX102" si="1780">$BJ102*BC102</f>
        <v>0</v>
      </c>
      <c r="BY102" s="383">
        <f t="shared" ref="BY102" si="1781">$BJ102*BD102</f>
        <v>0</v>
      </c>
      <c r="BZ102" s="383">
        <f t="shared" ref="BZ102" si="1782">$BJ102*BE102</f>
        <v>0</v>
      </c>
      <c r="CA102" s="383">
        <f t="shared" ref="CA102" si="1783">$BJ102*BF102</f>
        <v>0</v>
      </c>
      <c r="CB102" s="383">
        <f t="shared" ref="CB102" si="1784">$BJ102*BG102</f>
        <v>0</v>
      </c>
      <c r="CC102" s="383">
        <f t="shared" ref="CC102" si="1785">$BJ102*BH102</f>
        <v>0</v>
      </c>
      <c r="CD102" s="384">
        <f t="shared" ref="CD102" si="1786">$BJ102*BI102</f>
        <v>0</v>
      </c>
      <c r="CE102" s="426">
        <f>IF(N102="Nemení sa",1,0)</f>
        <v>0</v>
      </c>
      <c r="CF102" s="385">
        <f>AG102*$CE102</f>
        <v>0</v>
      </c>
      <c r="CG102" s="383">
        <f>AI102*$CE102</f>
        <v>0</v>
      </c>
      <c r="CH102" s="383">
        <f>AK102*$CE102</f>
        <v>0</v>
      </c>
      <c r="CI102" s="383">
        <f>AM102*$CE102</f>
        <v>0</v>
      </c>
      <c r="CJ102" s="384">
        <f>AO102*$CE102</f>
        <v>0</v>
      </c>
      <c r="CK102" s="427">
        <f t="shared" ref="CK102" si="1787">SUM(CF102:CJ104)</f>
        <v>0</v>
      </c>
      <c r="CL102" s="423">
        <f>IF(F102=vstupy!B$42,"1",0)</f>
        <v>0</v>
      </c>
      <c r="CM102" s="385">
        <f t="shared" ref="CM102:CV102" si="1788">IF($CL102="1",AP102,0)</f>
        <v>0</v>
      </c>
      <c r="CN102" s="383">
        <f t="shared" si="1788"/>
        <v>0</v>
      </c>
      <c r="CO102" s="383">
        <f t="shared" si="1788"/>
        <v>0</v>
      </c>
      <c r="CP102" s="383">
        <f t="shared" si="1788"/>
        <v>0</v>
      </c>
      <c r="CQ102" s="383">
        <f t="shared" si="1788"/>
        <v>0</v>
      </c>
      <c r="CR102" s="383">
        <f t="shared" si="1788"/>
        <v>0</v>
      </c>
      <c r="CS102" s="383">
        <f t="shared" si="1788"/>
        <v>0</v>
      </c>
      <c r="CT102" s="383">
        <f t="shared" si="1788"/>
        <v>0</v>
      </c>
      <c r="CU102" s="383">
        <f t="shared" si="1788"/>
        <v>0</v>
      </c>
      <c r="CV102" s="384">
        <f t="shared" si="1788"/>
        <v>0</v>
      </c>
      <c r="CW102" s="380">
        <f>CP102+CT102+CV102</f>
        <v>0</v>
      </c>
      <c r="CX102" s="380">
        <f t="shared" ref="CX102" si="1789">CN102+CR102</f>
        <v>0</v>
      </c>
      <c r="CY102" s="385">
        <f t="shared" ref="CY102:DH102" si="1790">IF($CL102="1",AZ102,0)</f>
        <v>0</v>
      </c>
      <c r="CZ102" s="383">
        <f t="shared" si="1790"/>
        <v>0</v>
      </c>
      <c r="DA102" s="383">
        <f t="shared" si="1790"/>
        <v>0</v>
      </c>
      <c r="DB102" s="383">
        <f t="shared" si="1790"/>
        <v>0</v>
      </c>
      <c r="DC102" s="383">
        <f t="shared" si="1790"/>
        <v>0</v>
      </c>
      <c r="DD102" s="383">
        <f t="shared" si="1790"/>
        <v>0</v>
      </c>
      <c r="DE102" s="383">
        <f t="shared" si="1790"/>
        <v>0</v>
      </c>
      <c r="DF102" s="383">
        <f t="shared" si="1790"/>
        <v>0</v>
      </c>
      <c r="DG102" s="383">
        <f t="shared" si="1790"/>
        <v>0</v>
      </c>
      <c r="DH102" s="384">
        <f t="shared" si="1790"/>
        <v>0</v>
      </c>
      <c r="DI102" s="377">
        <f>DB102+DF102+DH102</f>
        <v>0</v>
      </c>
      <c r="DJ102" s="377">
        <f t="shared" ref="DJ102" si="1791">CZ102+DD102</f>
        <v>0</v>
      </c>
      <c r="DK102" s="422">
        <f>IF(CE102=0,1,0)</f>
        <v>1</v>
      </c>
      <c r="DL102" s="422">
        <f>IFERROR(IF($AF102="N",AH102+AJ102+AL102+AN102,AF102+AH102+AJ102+AL102+AN102),0)*$DK102</f>
        <v>0</v>
      </c>
      <c r="DM102" s="422">
        <f>(AG102+AI102+AK102+AM102+AO102)*$DK102</f>
        <v>0</v>
      </c>
      <c r="DN102" s="422">
        <f>AS102+AW102+AY102-CW102</f>
        <v>0</v>
      </c>
      <c r="DO102" s="422">
        <f>BC102+BG102+BI102-DI102</f>
        <v>0</v>
      </c>
      <c r="DP102" s="422">
        <f>DN102+DO102</f>
        <v>0</v>
      </c>
      <c r="DQ102" s="421" t="str">
        <f>IF(OR(F102=vstupy!B$40,F102=vstupy!B$41,F102=vstupy!B$42,),"0","1")</f>
        <v>0</v>
      </c>
      <c r="DR102" s="385">
        <f>IF($DQ102="1",AQ102,"0")+CF102</f>
        <v>0</v>
      </c>
      <c r="DS102" s="383">
        <f>IF($DQ102="1",AS102,"0")+CG102</f>
        <v>0</v>
      </c>
      <c r="DT102" s="383">
        <f>IF($DQ102="1",AU102,"0")+CH102</f>
        <v>0</v>
      </c>
      <c r="DU102" s="383">
        <f>IF($DQ102="1",AW102,"0")+CI102</f>
        <v>0</v>
      </c>
      <c r="DV102" s="384">
        <f>IF($DQ102="1",AY102,"0")+CJ102</f>
        <v>0</v>
      </c>
      <c r="DW102" s="451">
        <f t="shared" ref="DW102" si="1792">SUM(DR102:DV104)</f>
        <v>0</v>
      </c>
      <c r="DX102" s="385" t="str">
        <f t="shared" ref="DX102" si="1793">IF($DQ102="1",BA102,"0")</f>
        <v>0</v>
      </c>
      <c r="DY102" s="383" t="str">
        <f t="shared" ref="DY102" si="1794">IF($DQ102="1",BC102,"0")</f>
        <v>0</v>
      </c>
      <c r="DZ102" s="383" t="str">
        <f t="shared" ref="DZ102" si="1795">IF($DQ102="1",BE102,"0")</f>
        <v>0</v>
      </c>
      <c r="EA102" s="383" t="str">
        <f>IF($DQ102="1",BG102,"0")</f>
        <v>0</v>
      </c>
      <c r="EB102" s="384" t="str">
        <f>IF($DQ102="1",BI102,"0")</f>
        <v>0</v>
      </c>
      <c r="EC102" s="451">
        <f t="shared" ref="EC102" si="1796">SUM(DX102:EB104)</f>
        <v>0</v>
      </c>
      <c r="ED102" s="450">
        <f>EC102+DW102</f>
        <v>0</v>
      </c>
    </row>
    <row r="103" spans="2:134" ht="12.6" customHeight="1" x14ac:dyDescent="0.2">
      <c r="B103" s="469"/>
      <c r="C103" s="457"/>
      <c r="D103" s="457"/>
      <c r="E103" s="457"/>
      <c r="F103" s="471"/>
      <c r="G103" s="461"/>
      <c r="H103" s="463"/>
      <c r="I103" s="463"/>
      <c r="J103" s="487"/>
      <c r="K103" s="471"/>
      <c r="L103" s="436"/>
      <c r="M103" s="473"/>
      <c r="N103" s="436"/>
      <c r="O103" s="436"/>
      <c r="P103" s="436"/>
      <c r="Q103" s="408"/>
      <c r="R103" s="409"/>
      <c r="S103" s="436"/>
      <c r="T103" s="445"/>
      <c r="U103" s="408"/>
      <c r="V103" s="409"/>
      <c r="W103" s="436"/>
      <c r="X103" s="194" t="s">
        <v>157</v>
      </c>
      <c r="Y103" s="208" t="s">
        <v>152</v>
      </c>
      <c r="Z103" s="205">
        <f>VLOOKUP($X103,vstupy!$B$18:$F$31,MATCH($Y103,vstupy!$B$17:$F$17,0),0)</f>
        <v>0</v>
      </c>
      <c r="AA103" s="133" t="s">
        <v>158</v>
      </c>
      <c r="AB103" s="205">
        <f>VLOOKUP($AA103,vstupy!$B$34:$C$36,2,FALSE)</f>
        <v>0</v>
      </c>
      <c r="AC103" s="205">
        <f t="shared" si="1273"/>
        <v>0</v>
      </c>
      <c r="AD103" s="466"/>
      <c r="AE103" s="418"/>
      <c r="AF103" s="385"/>
      <c r="AG103" s="414"/>
      <c r="AH103" s="414"/>
      <c r="AI103" s="414"/>
      <c r="AJ103" s="414"/>
      <c r="AK103" s="414"/>
      <c r="AL103" s="414"/>
      <c r="AM103" s="430"/>
      <c r="AN103" s="414"/>
      <c r="AO103" s="415"/>
      <c r="AP103" s="385"/>
      <c r="AQ103" s="383"/>
      <c r="AR103" s="383"/>
      <c r="AS103" s="383"/>
      <c r="AT103" s="383"/>
      <c r="AU103" s="383"/>
      <c r="AV103" s="383"/>
      <c r="AW103" s="383"/>
      <c r="AX103" s="383"/>
      <c r="AY103" s="383"/>
      <c r="AZ103" s="383"/>
      <c r="BA103" s="383"/>
      <c r="BB103" s="383"/>
      <c r="BC103" s="383"/>
      <c r="BD103" s="383"/>
      <c r="BE103" s="383"/>
      <c r="BF103" s="383"/>
      <c r="BG103" s="383"/>
      <c r="BH103" s="383"/>
      <c r="BI103" s="494"/>
      <c r="BJ103" s="380"/>
      <c r="BK103" s="385"/>
      <c r="BL103" s="383"/>
      <c r="BM103" s="383"/>
      <c r="BN103" s="383"/>
      <c r="BO103" s="383"/>
      <c r="BP103" s="383"/>
      <c r="BQ103" s="383"/>
      <c r="BR103" s="383"/>
      <c r="BS103" s="383"/>
      <c r="BT103" s="384"/>
      <c r="BU103" s="385"/>
      <c r="BV103" s="383"/>
      <c r="BW103" s="383"/>
      <c r="BX103" s="383"/>
      <c r="BY103" s="383"/>
      <c r="BZ103" s="383"/>
      <c r="CA103" s="383"/>
      <c r="CB103" s="383"/>
      <c r="CC103" s="383"/>
      <c r="CD103" s="384"/>
      <c r="CE103" s="426"/>
      <c r="CF103" s="385"/>
      <c r="CG103" s="383"/>
      <c r="CH103" s="383"/>
      <c r="CI103" s="383"/>
      <c r="CJ103" s="384"/>
      <c r="CK103" s="427"/>
      <c r="CL103" s="424"/>
      <c r="CM103" s="385"/>
      <c r="CN103" s="383"/>
      <c r="CO103" s="383"/>
      <c r="CP103" s="383"/>
      <c r="CQ103" s="383"/>
      <c r="CR103" s="383"/>
      <c r="CS103" s="383"/>
      <c r="CT103" s="383"/>
      <c r="CU103" s="383"/>
      <c r="CV103" s="384"/>
      <c r="CW103" s="380"/>
      <c r="CX103" s="380"/>
      <c r="CY103" s="385"/>
      <c r="CZ103" s="383"/>
      <c r="DA103" s="383"/>
      <c r="DB103" s="383"/>
      <c r="DC103" s="383"/>
      <c r="DD103" s="383"/>
      <c r="DE103" s="383"/>
      <c r="DF103" s="383"/>
      <c r="DG103" s="383"/>
      <c r="DH103" s="384"/>
      <c r="DI103" s="377"/>
      <c r="DJ103" s="377"/>
      <c r="DK103" s="422"/>
      <c r="DL103" s="422"/>
      <c r="DM103" s="422"/>
      <c r="DN103" s="422"/>
      <c r="DO103" s="422"/>
      <c r="DP103" s="422"/>
      <c r="DQ103" s="421"/>
      <c r="DR103" s="385"/>
      <c r="DS103" s="383"/>
      <c r="DT103" s="383"/>
      <c r="DU103" s="383"/>
      <c r="DV103" s="384"/>
      <c r="DW103" s="451"/>
      <c r="DX103" s="385"/>
      <c r="DY103" s="383"/>
      <c r="DZ103" s="383"/>
      <c r="EA103" s="383"/>
      <c r="EB103" s="384"/>
      <c r="EC103" s="451"/>
      <c r="ED103" s="450"/>
    </row>
    <row r="104" spans="2:134" ht="12.6" customHeight="1" x14ac:dyDescent="0.2">
      <c r="B104" s="469"/>
      <c r="C104" s="457"/>
      <c r="D104" s="457"/>
      <c r="E104" s="457"/>
      <c r="F104" s="472"/>
      <c r="G104" s="461"/>
      <c r="H104" s="464"/>
      <c r="I104" s="464"/>
      <c r="J104" s="488"/>
      <c r="K104" s="472"/>
      <c r="L104" s="436"/>
      <c r="M104" s="473"/>
      <c r="N104" s="436"/>
      <c r="O104" s="436"/>
      <c r="P104" s="436"/>
      <c r="Q104" s="408"/>
      <c r="R104" s="409"/>
      <c r="S104" s="436"/>
      <c r="T104" s="445"/>
      <c r="U104" s="408"/>
      <c r="V104" s="409"/>
      <c r="W104" s="436"/>
      <c r="X104" s="194" t="s">
        <v>157</v>
      </c>
      <c r="Y104" s="208" t="s">
        <v>152</v>
      </c>
      <c r="Z104" s="205">
        <f>VLOOKUP($X104,vstupy!$B$18:$F$31,MATCH($Y104,vstupy!$B$17:$F$17,0),0)</f>
        <v>0</v>
      </c>
      <c r="AA104" s="133" t="s">
        <v>158</v>
      </c>
      <c r="AB104" s="205">
        <f>VLOOKUP($AA104,vstupy!$B$34:$C$36,2,FALSE)</f>
        <v>0</v>
      </c>
      <c r="AC104" s="205">
        <f t="shared" si="1273"/>
        <v>0</v>
      </c>
      <c r="AD104" s="467"/>
      <c r="AE104" s="419"/>
      <c r="AF104" s="385"/>
      <c r="AG104" s="414"/>
      <c r="AH104" s="414"/>
      <c r="AI104" s="414"/>
      <c r="AJ104" s="414"/>
      <c r="AK104" s="414"/>
      <c r="AL104" s="414"/>
      <c r="AM104" s="413"/>
      <c r="AN104" s="414"/>
      <c r="AO104" s="415"/>
      <c r="AP104" s="385"/>
      <c r="AQ104" s="383"/>
      <c r="AR104" s="383"/>
      <c r="AS104" s="383"/>
      <c r="AT104" s="383"/>
      <c r="AU104" s="383"/>
      <c r="AV104" s="383"/>
      <c r="AW104" s="383"/>
      <c r="AX104" s="383"/>
      <c r="AY104" s="383"/>
      <c r="AZ104" s="383"/>
      <c r="BA104" s="383"/>
      <c r="BB104" s="383"/>
      <c r="BC104" s="383"/>
      <c r="BD104" s="383"/>
      <c r="BE104" s="383"/>
      <c r="BF104" s="383"/>
      <c r="BG104" s="383"/>
      <c r="BH104" s="383"/>
      <c r="BI104" s="494"/>
      <c r="BJ104" s="380"/>
      <c r="BK104" s="385"/>
      <c r="BL104" s="383"/>
      <c r="BM104" s="383"/>
      <c r="BN104" s="383"/>
      <c r="BO104" s="383"/>
      <c r="BP104" s="383"/>
      <c r="BQ104" s="383"/>
      <c r="BR104" s="383"/>
      <c r="BS104" s="383"/>
      <c r="BT104" s="384"/>
      <c r="BU104" s="385"/>
      <c r="BV104" s="383"/>
      <c r="BW104" s="383"/>
      <c r="BX104" s="383"/>
      <c r="BY104" s="383"/>
      <c r="BZ104" s="383"/>
      <c r="CA104" s="383"/>
      <c r="CB104" s="383"/>
      <c r="CC104" s="383"/>
      <c r="CD104" s="384"/>
      <c r="CE104" s="426"/>
      <c r="CF104" s="385"/>
      <c r="CG104" s="383"/>
      <c r="CH104" s="383"/>
      <c r="CI104" s="383"/>
      <c r="CJ104" s="384"/>
      <c r="CK104" s="427"/>
      <c r="CL104" s="425"/>
      <c r="CM104" s="385"/>
      <c r="CN104" s="383"/>
      <c r="CO104" s="383"/>
      <c r="CP104" s="383"/>
      <c r="CQ104" s="383"/>
      <c r="CR104" s="383"/>
      <c r="CS104" s="383"/>
      <c r="CT104" s="383"/>
      <c r="CU104" s="383"/>
      <c r="CV104" s="384"/>
      <c r="CW104" s="380"/>
      <c r="CX104" s="380"/>
      <c r="CY104" s="385"/>
      <c r="CZ104" s="383"/>
      <c r="DA104" s="383"/>
      <c r="DB104" s="383"/>
      <c r="DC104" s="383"/>
      <c r="DD104" s="383"/>
      <c r="DE104" s="383"/>
      <c r="DF104" s="383"/>
      <c r="DG104" s="383"/>
      <c r="DH104" s="384"/>
      <c r="DI104" s="377"/>
      <c r="DJ104" s="377"/>
      <c r="DK104" s="422"/>
      <c r="DL104" s="422"/>
      <c r="DM104" s="422"/>
      <c r="DN104" s="422"/>
      <c r="DO104" s="422"/>
      <c r="DP104" s="422"/>
      <c r="DQ104" s="421"/>
      <c r="DR104" s="385"/>
      <c r="DS104" s="383"/>
      <c r="DT104" s="383"/>
      <c r="DU104" s="383"/>
      <c r="DV104" s="384"/>
      <c r="DW104" s="451"/>
      <c r="DX104" s="385"/>
      <c r="DY104" s="383"/>
      <c r="DZ104" s="383"/>
      <c r="EA104" s="383"/>
      <c r="EB104" s="384"/>
      <c r="EC104" s="451"/>
      <c r="ED104" s="450"/>
    </row>
    <row r="105" spans="2:134" ht="12.6" customHeight="1" x14ac:dyDescent="0.2">
      <c r="B105" s="469">
        <f t="shared" ref="B105" si="1797">B102+1</f>
        <v>33</v>
      </c>
      <c r="C105" s="457"/>
      <c r="D105" s="457"/>
      <c r="E105" s="457"/>
      <c r="F105" s="470" t="s">
        <v>212</v>
      </c>
      <c r="G105" s="461"/>
      <c r="H105" s="462" t="str">
        <f t="shared" ref="H105" si="1798">IF($F105="3e)  Skoršia transpozícia  - zavedenie transpozície pred termínom ktorý určuje smernica EÚ. "," ","")</f>
        <v/>
      </c>
      <c r="I105" s="462" t="str">
        <f t="shared" ref="I105" si="1799">IF($F105="3e)  Skoršia transpozícia  - zavedenie transpozície pred termínom ktorý určuje smernica EÚ. ",$H105,"NA")</f>
        <v>NA</v>
      </c>
      <c r="J105" s="486">
        <f>IF(I105&gt;12,1,I105/12)</f>
        <v>1</v>
      </c>
      <c r="K105" s="470"/>
      <c r="L105" s="436"/>
      <c r="M105" s="473">
        <f>IF(L105="N",0,L105)</f>
        <v>0</v>
      </c>
      <c r="N105" s="436" t="s">
        <v>212</v>
      </c>
      <c r="O105" s="436"/>
      <c r="P105" s="436"/>
      <c r="Q105" s="408" t="s">
        <v>36</v>
      </c>
      <c r="R105" s="409">
        <f>VLOOKUP(Q105,vstupy!$B$3:$C$15,2,FALSE)</f>
        <v>0</v>
      </c>
      <c r="S105" s="436"/>
      <c r="T105" s="445"/>
      <c r="U105" s="408" t="s">
        <v>36</v>
      </c>
      <c r="V105" s="409">
        <f>VLOOKUP(U105,vstupy!$B$3:$C$15,2,FALSE)</f>
        <v>0</v>
      </c>
      <c r="W105" s="436"/>
      <c r="X105" s="194" t="s">
        <v>157</v>
      </c>
      <c r="Y105" s="208" t="s">
        <v>152</v>
      </c>
      <c r="Z105" s="205">
        <f>VLOOKUP($X105,vstupy!$B$18:$F$31,MATCH($Y105,vstupy!$B$17:$F$17,0),0)</f>
        <v>0</v>
      </c>
      <c r="AA105" s="133" t="s">
        <v>158</v>
      </c>
      <c r="AB105" s="205">
        <f>VLOOKUP($AA105,vstupy!$B$34:$C$36,2,FALSE)</f>
        <v>0</v>
      </c>
      <c r="AC105" s="205">
        <f t="shared" si="1273"/>
        <v>0</v>
      </c>
      <c r="AD105" s="465" t="s">
        <v>36</v>
      </c>
      <c r="AE105" s="417">
        <f>VLOOKUP(AD105,vstupy!$B$3:$C$15,2,FALSE)</f>
        <v>0</v>
      </c>
      <c r="AF105" s="458" t="str">
        <f>IFERROR(IF(M105=0,"N",O105/L105*J105),0)</f>
        <v>N</v>
      </c>
      <c r="AG105" s="414">
        <f>O105*J105</f>
        <v>0</v>
      </c>
      <c r="AH105" s="416">
        <f t="shared" ref="AH105" si="1800">P105*R105*J105</f>
        <v>0</v>
      </c>
      <c r="AI105" s="413">
        <f t="shared" ref="AI105" si="1801">IFERROR(AH105*M105,0)</f>
        <v>0</v>
      </c>
      <c r="AJ105" s="416" t="str">
        <f t="shared" si="1395"/>
        <v>N</v>
      </c>
      <c r="AK105" s="414">
        <f t="shared" ref="AK105" si="1802">S105*J105</f>
        <v>0</v>
      </c>
      <c r="AL105" s="414">
        <f>T105*V105*J105</f>
        <v>0</v>
      </c>
      <c r="AM105" s="429">
        <f t="shared" ref="AM105" si="1803">IFERROR(AL105*M105,0)</f>
        <v>0</v>
      </c>
      <c r="AN105" s="413">
        <f t="shared" ref="AN105" si="1804">IF(W105&gt;0,IF(AE105&gt;0,($G$5/160)*(W105/60)*AE105*J105,0),IF(AE105&gt;0,($G$5/160)*((AC105+AC106+AC107)/60)*AE105*J105,0))</f>
        <v>0</v>
      </c>
      <c r="AO105" s="415">
        <f>IFERROR(AN105*M105,0)</f>
        <v>0</v>
      </c>
      <c r="AP105" s="385">
        <f t="shared" ref="AP105" si="1805">IF($N105="In (zvyšuje náklady)",AF105,0)</f>
        <v>0</v>
      </c>
      <c r="AQ105" s="383">
        <f t="shared" ref="AQ105" si="1806">IF($N105="In (zvyšuje náklady)",AG105,0)</f>
        <v>0</v>
      </c>
      <c r="AR105" s="383">
        <f t="shared" ref="AR105" si="1807">IF($N105="In (zvyšuje náklady)",AH105,0)</f>
        <v>0</v>
      </c>
      <c r="AS105" s="383">
        <f t="shared" ref="AS105" si="1808">IF($N105="In (zvyšuje náklady)",AI105,0)</f>
        <v>0</v>
      </c>
      <c r="AT105" s="383">
        <f t="shared" ref="AT105" si="1809">IF($N105="In (zvyšuje náklady)",AJ105,0)</f>
        <v>0</v>
      </c>
      <c r="AU105" s="383">
        <f t="shared" ref="AU105" si="1810">IF($N105="In (zvyšuje náklady)",AK105,0)</f>
        <v>0</v>
      </c>
      <c r="AV105" s="383">
        <f t="shared" ref="AV105" si="1811">IF($N105="In (zvyšuje náklady)",AL105,0)</f>
        <v>0</v>
      </c>
      <c r="AW105" s="383">
        <f t="shared" ref="AW105" si="1812">IF($N105="In (zvyšuje náklady)",AM105,0)</f>
        <v>0</v>
      </c>
      <c r="AX105" s="383">
        <f t="shared" ref="AX105" si="1813">IF($N105="In (zvyšuje náklady)",AN105,0)</f>
        <v>0</v>
      </c>
      <c r="AY105" s="383">
        <f t="shared" ref="AY105" si="1814">IF($N105="In (zvyšuje náklady)",AO105,0)</f>
        <v>0</v>
      </c>
      <c r="AZ105" s="383" t="str">
        <f t="shared" ref="AZ105" si="1815">IF($N105="Out (znižuje náklady)",AF105,"0")</f>
        <v>0</v>
      </c>
      <c r="BA105" s="383" t="str">
        <f t="shared" ref="BA105" si="1816">IF($N105="Out (znižuje náklady)",AG105,"0")</f>
        <v>0</v>
      </c>
      <c r="BB105" s="383" t="str">
        <f t="shared" ref="BB105" si="1817">IF($N105="Out (znižuje náklady)",AH105,"0")</f>
        <v>0</v>
      </c>
      <c r="BC105" s="383" t="str">
        <f t="shared" ref="BC105" si="1818">IF($N105="Out (znižuje náklady)",AI105,"0")</f>
        <v>0</v>
      </c>
      <c r="BD105" s="383" t="str">
        <f t="shared" ref="BD105" si="1819">IF($N105="Out (znižuje náklady)",AJ105,"0")</f>
        <v>0</v>
      </c>
      <c r="BE105" s="383" t="str">
        <f t="shared" ref="BE105" si="1820">IF($N105="Out (znižuje náklady)",AK105,"0")</f>
        <v>0</v>
      </c>
      <c r="BF105" s="383" t="str">
        <f t="shared" ref="BF105" si="1821">IF($N105="Out (znižuje náklady)",AL105,"0")</f>
        <v>0</v>
      </c>
      <c r="BG105" s="383" t="str">
        <f t="shared" ref="BG105" si="1822">IF($N105="Out (znižuje náklady)",AM105,"0")</f>
        <v>0</v>
      </c>
      <c r="BH105" s="383" t="str">
        <f t="shared" ref="BH105" si="1823">IF($N105="Out (znižuje náklady)",AN105,"0")</f>
        <v>0</v>
      </c>
      <c r="BI105" s="494" t="str">
        <f t="shared" ref="BI105" si="1824">IF($N105="Out (znižuje náklady)",AO105,"0")</f>
        <v>0</v>
      </c>
      <c r="BJ105" s="380">
        <f>IF(F105=vstupy!$B$47,0,1)</f>
        <v>1</v>
      </c>
      <c r="BK105" s="385">
        <f t="shared" ref="BK105" si="1825">$BJ105*AP105</f>
        <v>0</v>
      </c>
      <c r="BL105" s="383">
        <f t="shared" ref="BL105" si="1826">$BJ105*AQ105</f>
        <v>0</v>
      </c>
      <c r="BM105" s="383">
        <f t="shared" ref="BM105" si="1827">$BJ105*AR105</f>
        <v>0</v>
      </c>
      <c r="BN105" s="383">
        <f t="shared" ref="BN105" si="1828">$BJ105*AS105</f>
        <v>0</v>
      </c>
      <c r="BO105" s="383">
        <f t="shared" ref="BO105" si="1829">$BJ105*AT105</f>
        <v>0</v>
      </c>
      <c r="BP105" s="383">
        <f t="shared" ref="BP105" si="1830">$BJ105*AU105</f>
        <v>0</v>
      </c>
      <c r="BQ105" s="383">
        <f t="shared" ref="BQ105" si="1831">$BJ105*AV105</f>
        <v>0</v>
      </c>
      <c r="BR105" s="383">
        <f t="shared" ref="BR105" si="1832">$BJ105*AW105</f>
        <v>0</v>
      </c>
      <c r="BS105" s="383">
        <f t="shared" ref="BS105" si="1833">$BJ105*AX105</f>
        <v>0</v>
      </c>
      <c r="BT105" s="384">
        <f t="shared" ref="BT105" si="1834">$BJ105*AY105</f>
        <v>0</v>
      </c>
      <c r="BU105" s="385">
        <f t="shared" ref="BU105" si="1835">$BJ105*AZ105</f>
        <v>0</v>
      </c>
      <c r="BV105" s="383">
        <f t="shared" ref="BV105" si="1836">$BJ105*BA105</f>
        <v>0</v>
      </c>
      <c r="BW105" s="383">
        <f t="shared" ref="BW105" si="1837">$BJ105*BB105</f>
        <v>0</v>
      </c>
      <c r="BX105" s="383">
        <f t="shared" ref="BX105" si="1838">$BJ105*BC105</f>
        <v>0</v>
      </c>
      <c r="BY105" s="383">
        <f t="shared" ref="BY105" si="1839">$BJ105*BD105</f>
        <v>0</v>
      </c>
      <c r="BZ105" s="383">
        <f t="shared" ref="BZ105" si="1840">$BJ105*BE105</f>
        <v>0</v>
      </c>
      <c r="CA105" s="383">
        <f t="shared" ref="CA105" si="1841">$BJ105*BF105</f>
        <v>0</v>
      </c>
      <c r="CB105" s="383">
        <f t="shared" ref="CB105" si="1842">$BJ105*BG105</f>
        <v>0</v>
      </c>
      <c r="CC105" s="383">
        <f t="shared" ref="CC105" si="1843">$BJ105*BH105</f>
        <v>0</v>
      </c>
      <c r="CD105" s="384">
        <f t="shared" ref="CD105" si="1844">$BJ105*BI105</f>
        <v>0</v>
      </c>
      <c r="CE105" s="426">
        <f>IF(N105="Nemení sa",1,0)</f>
        <v>0</v>
      </c>
      <c r="CF105" s="385">
        <f>AG105*$CE105</f>
        <v>0</v>
      </c>
      <c r="CG105" s="383">
        <f>AI105*$CE105</f>
        <v>0</v>
      </c>
      <c r="CH105" s="383">
        <f>AK105*$CE105</f>
        <v>0</v>
      </c>
      <c r="CI105" s="383">
        <f>AM105*$CE105</f>
        <v>0</v>
      </c>
      <c r="CJ105" s="384">
        <f>AO105*$CE105</f>
        <v>0</v>
      </c>
      <c r="CK105" s="427">
        <f t="shared" ref="CK105" si="1845">SUM(CF105:CJ107)</f>
        <v>0</v>
      </c>
      <c r="CL105" s="423">
        <f>IF(F105=vstupy!B$42,"1",0)</f>
        <v>0</v>
      </c>
      <c r="CM105" s="385">
        <f t="shared" ref="CM105:CV105" si="1846">IF($CL105="1",AP105,0)</f>
        <v>0</v>
      </c>
      <c r="CN105" s="383">
        <f t="shared" si="1846"/>
        <v>0</v>
      </c>
      <c r="CO105" s="383">
        <f t="shared" si="1846"/>
        <v>0</v>
      </c>
      <c r="CP105" s="383">
        <f t="shared" si="1846"/>
        <v>0</v>
      </c>
      <c r="CQ105" s="383">
        <f t="shared" si="1846"/>
        <v>0</v>
      </c>
      <c r="CR105" s="383">
        <f t="shared" si="1846"/>
        <v>0</v>
      </c>
      <c r="CS105" s="383">
        <f t="shared" si="1846"/>
        <v>0</v>
      </c>
      <c r="CT105" s="383">
        <f t="shared" si="1846"/>
        <v>0</v>
      </c>
      <c r="CU105" s="383">
        <f t="shared" si="1846"/>
        <v>0</v>
      </c>
      <c r="CV105" s="384">
        <f t="shared" si="1846"/>
        <v>0</v>
      </c>
      <c r="CW105" s="380">
        <f>CP105+CT105+CV105</f>
        <v>0</v>
      </c>
      <c r="CX105" s="380">
        <f t="shared" ref="CX105" si="1847">CN105+CR105</f>
        <v>0</v>
      </c>
      <c r="CY105" s="385">
        <f t="shared" ref="CY105:DH105" si="1848">IF($CL105="1",AZ105,0)</f>
        <v>0</v>
      </c>
      <c r="CZ105" s="383">
        <f t="shared" si="1848"/>
        <v>0</v>
      </c>
      <c r="DA105" s="383">
        <f t="shared" si="1848"/>
        <v>0</v>
      </c>
      <c r="DB105" s="383">
        <f t="shared" si="1848"/>
        <v>0</v>
      </c>
      <c r="DC105" s="383">
        <f t="shared" si="1848"/>
        <v>0</v>
      </c>
      <c r="DD105" s="383">
        <f t="shared" si="1848"/>
        <v>0</v>
      </c>
      <c r="DE105" s="383">
        <f t="shared" si="1848"/>
        <v>0</v>
      </c>
      <c r="DF105" s="383">
        <f t="shared" si="1848"/>
        <v>0</v>
      </c>
      <c r="DG105" s="383">
        <f t="shared" si="1848"/>
        <v>0</v>
      </c>
      <c r="DH105" s="384">
        <f t="shared" si="1848"/>
        <v>0</v>
      </c>
      <c r="DI105" s="377">
        <f>DB105+DF105+DH105</f>
        <v>0</v>
      </c>
      <c r="DJ105" s="377">
        <f t="shared" ref="DJ105" si="1849">CZ105+DD105</f>
        <v>0</v>
      </c>
      <c r="DK105" s="422">
        <f>IF(CE105=0,1,0)</f>
        <v>1</v>
      </c>
      <c r="DL105" s="422">
        <f>IFERROR(IF($AF105="N",AH105+AJ105+AL105+AN105,AF105+AH105+AJ105+AL105+AN105),0)*$DK105</f>
        <v>0</v>
      </c>
      <c r="DM105" s="422">
        <f>(AG105+AI105+AK105+AM105+AO105)*$DK105</f>
        <v>0</v>
      </c>
      <c r="DN105" s="422">
        <f>AS105+AW105+AY105-CW105</f>
        <v>0</v>
      </c>
      <c r="DO105" s="422">
        <f>BC105+BG105+BI105-DI105</f>
        <v>0</v>
      </c>
      <c r="DP105" s="422">
        <f>DN105+DO105</f>
        <v>0</v>
      </c>
      <c r="DQ105" s="421" t="str">
        <f>IF(OR(F105=vstupy!B$40,F105=vstupy!B$41,F105=vstupy!B$42,),"0","1")</f>
        <v>0</v>
      </c>
      <c r="DR105" s="385">
        <f>IF($DQ105="1",AQ105,"0")+CF105</f>
        <v>0</v>
      </c>
      <c r="DS105" s="383">
        <f>IF($DQ105="1",AS105,"0")+CG105</f>
        <v>0</v>
      </c>
      <c r="DT105" s="383">
        <f>IF($DQ105="1",AU105,"0")+CH105</f>
        <v>0</v>
      </c>
      <c r="DU105" s="383">
        <f>IF($DQ105="1",AW105,"0")+CI105</f>
        <v>0</v>
      </c>
      <c r="DV105" s="384">
        <f>IF($DQ105="1",AY105,"0")+CJ105</f>
        <v>0</v>
      </c>
      <c r="DW105" s="451">
        <f t="shared" ref="DW105" si="1850">SUM(DR105:DV107)</f>
        <v>0</v>
      </c>
      <c r="DX105" s="385" t="str">
        <f t="shared" ref="DX105" si="1851">IF($DQ105="1",BA105,"0")</f>
        <v>0</v>
      </c>
      <c r="DY105" s="383" t="str">
        <f t="shared" ref="DY105" si="1852">IF($DQ105="1",BC105,"0")</f>
        <v>0</v>
      </c>
      <c r="DZ105" s="383" t="str">
        <f t="shared" ref="DZ105" si="1853">IF($DQ105="1",BE105,"0")</f>
        <v>0</v>
      </c>
      <c r="EA105" s="383" t="str">
        <f>IF($DQ105="1",BG105,"0")</f>
        <v>0</v>
      </c>
      <c r="EB105" s="384" t="str">
        <f>IF($DQ105="1",BI105,"0")</f>
        <v>0</v>
      </c>
      <c r="EC105" s="451">
        <f t="shared" ref="EC105" si="1854">SUM(DX105:EB107)</f>
        <v>0</v>
      </c>
      <c r="ED105" s="450">
        <f>EC105+DW105</f>
        <v>0</v>
      </c>
    </row>
    <row r="106" spans="2:134" ht="12.6" customHeight="1" x14ac:dyDescent="0.2">
      <c r="B106" s="469"/>
      <c r="C106" s="457"/>
      <c r="D106" s="457"/>
      <c r="E106" s="457"/>
      <c r="F106" s="471"/>
      <c r="G106" s="461"/>
      <c r="H106" s="463"/>
      <c r="I106" s="463"/>
      <c r="J106" s="487"/>
      <c r="K106" s="471"/>
      <c r="L106" s="436"/>
      <c r="M106" s="473"/>
      <c r="N106" s="436"/>
      <c r="O106" s="436"/>
      <c r="P106" s="436"/>
      <c r="Q106" s="408"/>
      <c r="R106" s="409"/>
      <c r="S106" s="436"/>
      <c r="T106" s="445"/>
      <c r="U106" s="408"/>
      <c r="V106" s="409"/>
      <c r="W106" s="436"/>
      <c r="X106" s="194" t="s">
        <v>157</v>
      </c>
      <c r="Y106" s="208" t="s">
        <v>152</v>
      </c>
      <c r="Z106" s="205">
        <f>VLOOKUP($X106,vstupy!$B$18:$F$31,MATCH($Y106,vstupy!$B$17:$F$17,0),0)</f>
        <v>0</v>
      </c>
      <c r="AA106" s="133" t="s">
        <v>158</v>
      </c>
      <c r="AB106" s="205">
        <f>VLOOKUP($AA106,vstupy!$B$34:$C$36,2,FALSE)</f>
        <v>0</v>
      </c>
      <c r="AC106" s="205">
        <f t="shared" si="1273"/>
        <v>0</v>
      </c>
      <c r="AD106" s="466"/>
      <c r="AE106" s="418"/>
      <c r="AF106" s="385"/>
      <c r="AG106" s="414"/>
      <c r="AH106" s="414"/>
      <c r="AI106" s="414"/>
      <c r="AJ106" s="414"/>
      <c r="AK106" s="414"/>
      <c r="AL106" s="414"/>
      <c r="AM106" s="430"/>
      <c r="AN106" s="414"/>
      <c r="AO106" s="415"/>
      <c r="AP106" s="385"/>
      <c r="AQ106" s="383"/>
      <c r="AR106" s="383"/>
      <c r="AS106" s="383"/>
      <c r="AT106" s="383"/>
      <c r="AU106" s="383"/>
      <c r="AV106" s="383"/>
      <c r="AW106" s="383"/>
      <c r="AX106" s="383"/>
      <c r="AY106" s="383"/>
      <c r="AZ106" s="383"/>
      <c r="BA106" s="383"/>
      <c r="BB106" s="383"/>
      <c r="BC106" s="383"/>
      <c r="BD106" s="383"/>
      <c r="BE106" s="383"/>
      <c r="BF106" s="383"/>
      <c r="BG106" s="383"/>
      <c r="BH106" s="383"/>
      <c r="BI106" s="494"/>
      <c r="BJ106" s="380"/>
      <c r="BK106" s="385"/>
      <c r="BL106" s="383"/>
      <c r="BM106" s="383"/>
      <c r="BN106" s="383"/>
      <c r="BO106" s="383"/>
      <c r="BP106" s="383"/>
      <c r="BQ106" s="383"/>
      <c r="BR106" s="383"/>
      <c r="BS106" s="383"/>
      <c r="BT106" s="384"/>
      <c r="BU106" s="385"/>
      <c r="BV106" s="383"/>
      <c r="BW106" s="383"/>
      <c r="BX106" s="383"/>
      <c r="BY106" s="383"/>
      <c r="BZ106" s="383"/>
      <c r="CA106" s="383"/>
      <c r="CB106" s="383"/>
      <c r="CC106" s="383"/>
      <c r="CD106" s="384"/>
      <c r="CE106" s="426"/>
      <c r="CF106" s="385"/>
      <c r="CG106" s="383"/>
      <c r="CH106" s="383"/>
      <c r="CI106" s="383"/>
      <c r="CJ106" s="384"/>
      <c r="CK106" s="427"/>
      <c r="CL106" s="424"/>
      <c r="CM106" s="385"/>
      <c r="CN106" s="383"/>
      <c r="CO106" s="383"/>
      <c r="CP106" s="383"/>
      <c r="CQ106" s="383"/>
      <c r="CR106" s="383"/>
      <c r="CS106" s="383"/>
      <c r="CT106" s="383"/>
      <c r="CU106" s="383"/>
      <c r="CV106" s="384"/>
      <c r="CW106" s="380"/>
      <c r="CX106" s="380"/>
      <c r="CY106" s="385"/>
      <c r="CZ106" s="383"/>
      <c r="DA106" s="383"/>
      <c r="DB106" s="383"/>
      <c r="DC106" s="383"/>
      <c r="DD106" s="383"/>
      <c r="DE106" s="383"/>
      <c r="DF106" s="383"/>
      <c r="DG106" s="383"/>
      <c r="DH106" s="384"/>
      <c r="DI106" s="377"/>
      <c r="DJ106" s="377"/>
      <c r="DK106" s="422"/>
      <c r="DL106" s="422"/>
      <c r="DM106" s="422"/>
      <c r="DN106" s="422"/>
      <c r="DO106" s="422"/>
      <c r="DP106" s="422"/>
      <c r="DQ106" s="421"/>
      <c r="DR106" s="385"/>
      <c r="DS106" s="383"/>
      <c r="DT106" s="383"/>
      <c r="DU106" s="383"/>
      <c r="DV106" s="384"/>
      <c r="DW106" s="451"/>
      <c r="DX106" s="385"/>
      <c r="DY106" s="383"/>
      <c r="DZ106" s="383"/>
      <c r="EA106" s="383"/>
      <c r="EB106" s="384"/>
      <c r="EC106" s="451"/>
      <c r="ED106" s="450"/>
    </row>
    <row r="107" spans="2:134" ht="12.6" customHeight="1" x14ac:dyDescent="0.2">
      <c r="B107" s="469"/>
      <c r="C107" s="457"/>
      <c r="D107" s="457"/>
      <c r="E107" s="457"/>
      <c r="F107" s="472"/>
      <c r="G107" s="461"/>
      <c r="H107" s="464"/>
      <c r="I107" s="464"/>
      <c r="J107" s="488"/>
      <c r="K107" s="472"/>
      <c r="L107" s="436"/>
      <c r="M107" s="473"/>
      <c r="N107" s="436"/>
      <c r="O107" s="436"/>
      <c r="P107" s="436"/>
      <c r="Q107" s="408"/>
      <c r="R107" s="409"/>
      <c r="S107" s="436"/>
      <c r="T107" s="445"/>
      <c r="U107" s="408"/>
      <c r="V107" s="409"/>
      <c r="W107" s="436"/>
      <c r="X107" s="194" t="s">
        <v>157</v>
      </c>
      <c r="Y107" s="208" t="s">
        <v>152</v>
      </c>
      <c r="Z107" s="205">
        <f>VLOOKUP($X107,vstupy!$B$18:$F$31,MATCH($Y107,vstupy!$B$17:$F$17,0),0)</f>
        <v>0</v>
      </c>
      <c r="AA107" s="133" t="s">
        <v>158</v>
      </c>
      <c r="AB107" s="205">
        <f>VLOOKUP($AA107,vstupy!$B$34:$C$36,2,FALSE)</f>
        <v>0</v>
      </c>
      <c r="AC107" s="205">
        <f t="shared" si="1273"/>
        <v>0</v>
      </c>
      <c r="AD107" s="467"/>
      <c r="AE107" s="419"/>
      <c r="AF107" s="385"/>
      <c r="AG107" s="414"/>
      <c r="AH107" s="414"/>
      <c r="AI107" s="414"/>
      <c r="AJ107" s="414"/>
      <c r="AK107" s="414"/>
      <c r="AL107" s="414"/>
      <c r="AM107" s="413"/>
      <c r="AN107" s="414"/>
      <c r="AO107" s="415"/>
      <c r="AP107" s="385"/>
      <c r="AQ107" s="383"/>
      <c r="AR107" s="383"/>
      <c r="AS107" s="383"/>
      <c r="AT107" s="383"/>
      <c r="AU107" s="383"/>
      <c r="AV107" s="383"/>
      <c r="AW107" s="383"/>
      <c r="AX107" s="383"/>
      <c r="AY107" s="383"/>
      <c r="AZ107" s="383"/>
      <c r="BA107" s="383"/>
      <c r="BB107" s="383"/>
      <c r="BC107" s="383"/>
      <c r="BD107" s="383"/>
      <c r="BE107" s="383"/>
      <c r="BF107" s="383"/>
      <c r="BG107" s="383"/>
      <c r="BH107" s="383"/>
      <c r="BI107" s="494"/>
      <c r="BJ107" s="380"/>
      <c r="BK107" s="385"/>
      <c r="BL107" s="383"/>
      <c r="BM107" s="383"/>
      <c r="BN107" s="383"/>
      <c r="BO107" s="383"/>
      <c r="BP107" s="383"/>
      <c r="BQ107" s="383"/>
      <c r="BR107" s="383"/>
      <c r="BS107" s="383"/>
      <c r="BT107" s="384"/>
      <c r="BU107" s="385"/>
      <c r="BV107" s="383"/>
      <c r="BW107" s="383"/>
      <c r="BX107" s="383"/>
      <c r="BY107" s="383"/>
      <c r="BZ107" s="383"/>
      <c r="CA107" s="383"/>
      <c r="CB107" s="383"/>
      <c r="CC107" s="383"/>
      <c r="CD107" s="384"/>
      <c r="CE107" s="426"/>
      <c r="CF107" s="385"/>
      <c r="CG107" s="383"/>
      <c r="CH107" s="383"/>
      <c r="CI107" s="383"/>
      <c r="CJ107" s="384"/>
      <c r="CK107" s="427"/>
      <c r="CL107" s="425"/>
      <c r="CM107" s="385"/>
      <c r="CN107" s="383"/>
      <c r="CO107" s="383"/>
      <c r="CP107" s="383"/>
      <c r="CQ107" s="383"/>
      <c r="CR107" s="383"/>
      <c r="CS107" s="383"/>
      <c r="CT107" s="383"/>
      <c r="CU107" s="383"/>
      <c r="CV107" s="384"/>
      <c r="CW107" s="380"/>
      <c r="CX107" s="380"/>
      <c r="CY107" s="385"/>
      <c r="CZ107" s="383"/>
      <c r="DA107" s="383"/>
      <c r="DB107" s="383"/>
      <c r="DC107" s="383"/>
      <c r="DD107" s="383"/>
      <c r="DE107" s="383"/>
      <c r="DF107" s="383"/>
      <c r="DG107" s="383"/>
      <c r="DH107" s="384"/>
      <c r="DI107" s="377"/>
      <c r="DJ107" s="377"/>
      <c r="DK107" s="422"/>
      <c r="DL107" s="422"/>
      <c r="DM107" s="422"/>
      <c r="DN107" s="422"/>
      <c r="DO107" s="422"/>
      <c r="DP107" s="422"/>
      <c r="DQ107" s="421"/>
      <c r="DR107" s="385"/>
      <c r="DS107" s="383"/>
      <c r="DT107" s="383"/>
      <c r="DU107" s="383"/>
      <c r="DV107" s="384"/>
      <c r="DW107" s="451"/>
      <c r="DX107" s="385"/>
      <c r="DY107" s="383"/>
      <c r="DZ107" s="383"/>
      <c r="EA107" s="383"/>
      <c r="EB107" s="384"/>
      <c r="EC107" s="451"/>
      <c r="ED107" s="450"/>
    </row>
    <row r="108" spans="2:134" ht="12.6" customHeight="1" x14ac:dyDescent="0.2">
      <c r="B108" s="469">
        <f t="shared" ref="B108" si="1855">B105+1</f>
        <v>34</v>
      </c>
      <c r="C108" s="457"/>
      <c r="D108" s="457"/>
      <c r="E108" s="457"/>
      <c r="F108" s="470" t="s">
        <v>212</v>
      </c>
      <c r="G108" s="461"/>
      <c r="H108" s="462" t="str">
        <f t="shared" ref="H108" si="1856">IF($F108="3e)  Skoršia transpozícia  - zavedenie transpozície pred termínom ktorý určuje smernica EÚ. "," ","")</f>
        <v/>
      </c>
      <c r="I108" s="462" t="str">
        <f t="shared" ref="I108" si="1857">IF($F108="3e)  Skoršia transpozícia  - zavedenie transpozície pred termínom ktorý určuje smernica EÚ. ",$H108,"NA")</f>
        <v>NA</v>
      </c>
      <c r="J108" s="486">
        <f>IF(I108&gt;12,1,I108/12)</f>
        <v>1</v>
      </c>
      <c r="K108" s="470"/>
      <c r="L108" s="436"/>
      <c r="M108" s="473">
        <f>IF(L108="N",0,L108)</f>
        <v>0</v>
      </c>
      <c r="N108" s="436" t="s">
        <v>212</v>
      </c>
      <c r="O108" s="436"/>
      <c r="P108" s="436"/>
      <c r="Q108" s="408" t="s">
        <v>36</v>
      </c>
      <c r="R108" s="409">
        <f>VLOOKUP(Q108,vstupy!$B$3:$C$15,2,FALSE)</f>
        <v>0</v>
      </c>
      <c r="S108" s="436"/>
      <c r="T108" s="445"/>
      <c r="U108" s="408" t="s">
        <v>36</v>
      </c>
      <c r="V108" s="409">
        <f>VLOOKUP(U108,vstupy!$B$3:$C$15,2,FALSE)</f>
        <v>0</v>
      </c>
      <c r="W108" s="436"/>
      <c r="X108" s="194" t="s">
        <v>157</v>
      </c>
      <c r="Y108" s="208" t="s">
        <v>152</v>
      </c>
      <c r="Z108" s="205">
        <f>VLOOKUP($X108,vstupy!$B$18:$F$31,MATCH($Y108,vstupy!$B$17:$F$17,0),0)</f>
        <v>0</v>
      </c>
      <c r="AA108" s="133" t="s">
        <v>158</v>
      </c>
      <c r="AB108" s="205">
        <f>VLOOKUP($AA108,vstupy!$B$34:$C$36,2,FALSE)</f>
        <v>0</v>
      </c>
      <c r="AC108" s="205">
        <f t="shared" si="1273"/>
        <v>0</v>
      </c>
      <c r="AD108" s="465" t="s">
        <v>36</v>
      </c>
      <c r="AE108" s="417">
        <f>VLOOKUP(AD108,vstupy!$B$3:$C$15,2,FALSE)</f>
        <v>0</v>
      </c>
      <c r="AF108" s="458" t="str">
        <f>IFERROR(IF(M108=0,"N",O108/L108*J108),0)</f>
        <v>N</v>
      </c>
      <c r="AG108" s="414">
        <f>O108*J108</f>
        <v>0</v>
      </c>
      <c r="AH108" s="416">
        <f t="shared" ref="AH108" si="1858">P108*R108*J108</f>
        <v>0</v>
      </c>
      <c r="AI108" s="413">
        <f t="shared" ref="AI108" si="1859">IFERROR(AH108*M108,0)</f>
        <v>0</v>
      </c>
      <c r="AJ108" s="416" t="str">
        <f t="shared" si="1395"/>
        <v>N</v>
      </c>
      <c r="AK108" s="414">
        <f t="shared" ref="AK108" si="1860">S108*J108</f>
        <v>0</v>
      </c>
      <c r="AL108" s="414">
        <f>T108*V108*J108</f>
        <v>0</v>
      </c>
      <c r="AM108" s="429">
        <f t="shared" ref="AM108" si="1861">IFERROR(AL108*M108,0)</f>
        <v>0</v>
      </c>
      <c r="AN108" s="413">
        <f t="shared" ref="AN108" si="1862">IF(W108&gt;0,IF(AE108&gt;0,($G$5/160)*(W108/60)*AE108*J108,0),IF(AE108&gt;0,($G$5/160)*((AC108+AC109+AC110)/60)*AE108*J108,0))</f>
        <v>0</v>
      </c>
      <c r="AO108" s="415">
        <f>IFERROR(AN108*M108,0)</f>
        <v>0</v>
      </c>
      <c r="AP108" s="385">
        <f t="shared" ref="AP108" si="1863">IF($N108="In (zvyšuje náklady)",AF108,0)</f>
        <v>0</v>
      </c>
      <c r="AQ108" s="383">
        <f t="shared" ref="AQ108" si="1864">IF($N108="In (zvyšuje náklady)",AG108,0)</f>
        <v>0</v>
      </c>
      <c r="AR108" s="383">
        <f t="shared" ref="AR108" si="1865">IF($N108="In (zvyšuje náklady)",AH108,0)</f>
        <v>0</v>
      </c>
      <c r="AS108" s="383">
        <f t="shared" ref="AS108" si="1866">IF($N108="In (zvyšuje náklady)",AI108,0)</f>
        <v>0</v>
      </c>
      <c r="AT108" s="383">
        <f t="shared" ref="AT108" si="1867">IF($N108="In (zvyšuje náklady)",AJ108,0)</f>
        <v>0</v>
      </c>
      <c r="AU108" s="383">
        <f t="shared" ref="AU108" si="1868">IF($N108="In (zvyšuje náklady)",AK108,0)</f>
        <v>0</v>
      </c>
      <c r="AV108" s="383">
        <f t="shared" ref="AV108" si="1869">IF($N108="In (zvyšuje náklady)",AL108,0)</f>
        <v>0</v>
      </c>
      <c r="AW108" s="383">
        <f t="shared" ref="AW108" si="1870">IF($N108="In (zvyšuje náklady)",AM108,0)</f>
        <v>0</v>
      </c>
      <c r="AX108" s="383">
        <f t="shared" ref="AX108" si="1871">IF($N108="In (zvyšuje náklady)",AN108,0)</f>
        <v>0</v>
      </c>
      <c r="AY108" s="383">
        <f t="shared" ref="AY108" si="1872">IF($N108="In (zvyšuje náklady)",AO108,0)</f>
        <v>0</v>
      </c>
      <c r="AZ108" s="383" t="str">
        <f t="shared" ref="AZ108" si="1873">IF($N108="Out (znižuje náklady)",AF108,"0")</f>
        <v>0</v>
      </c>
      <c r="BA108" s="383" t="str">
        <f t="shared" ref="BA108" si="1874">IF($N108="Out (znižuje náklady)",AG108,"0")</f>
        <v>0</v>
      </c>
      <c r="BB108" s="383" t="str">
        <f t="shared" ref="BB108" si="1875">IF($N108="Out (znižuje náklady)",AH108,"0")</f>
        <v>0</v>
      </c>
      <c r="BC108" s="383" t="str">
        <f t="shared" ref="BC108" si="1876">IF($N108="Out (znižuje náklady)",AI108,"0")</f>
        <v>0</v>
      </c>
      <c r="BD108" s="383" t="str">
        <f t="shared" ref="BD108" si="1877">IF($N108="Out (znižuje náklady)",AJ108,"0")</f>
        <v>0</v>
      </c>
      <c r="BE108" s="383" t="str">
        <f t="shared" ref="BE108" si="1878">IF($N108="Out (znižuje náklady)",AK108,"0")</f>
        <v>0</v>
      </c>
      <c r="BF108" s="383" t="str">
        <f t="shared" ref="BF108" si="1879">IF($N108="Out (znižuje náklady)",AL108,"0")</f>
        <v>0</v>
      </c>
      <c r="BG108" s="383" t="str">
        <f t="shared" ref="BG108" si="1880">IF($N108="Out (znižuje náklady)",AM108,"0")</f>
        <v>0</v>
      </c>
      <c r="BH108" s="383" t="str">
        <f t="shared" ref="BH108" si="1881">IF($N108="Out (znižuje náklady)",AN108,"0")</f>
        <v>0</v>
      </c>
      <c r="BI108" s="494" t="str">
        <f t="shared" ref="BI108" si="1882">IF($N108="Out (znižuje náklady)",AO108,"0")</f>
        <v>0</v>
      </c>
      <c r="BJ108" s="380">
        <f>IF(F108=vstupy!$B$47,0,1)</f>
        <v>1</v>
      </c>
      <c r="BK108" s="385">
        <f t="shared" ref="BK108" si="1883">$BJ108*AP108</f>
        <v>0</v>
      </c>
      <c r="BL108" s="383">
        <f t="shared" ref="BL108" si="1884">$BJ108*AQ108</f>
        <v>0</v>
      </c>
      <c r="BM108" s="383">
        <f t="shared" ref="BM108" si="1885">$BJ108*AR108</f>
        <v>0</v>
      </c>
      <c r="BN108" s="383">
        <f t="shared" ref="BN108" si="1886">$BJ108*AS108</f>
        <v>0</v>
      </c>
      <c r="BO108" s="383">
        <f t="shared" ref="BO108" si="1887">$BJ108*AT108</f>
        <v>0</v>
      </c>
      <c r="BP108" s="383">
        <f t="shared" ref="BP108" si="1888">$BJ108*AU108</f>
        <v>0</v>
      </c>
      <c r="BQ108" s="383">
        <f t="shared" ref="BQ108" si="1889">$BJ108*AV108</f>
        <v>0</v>
      </c>
      <c r="BR108" s="383">
        <f t="shared" ref="BR108" si="1890">$BJ108*AW108</f>
        <v>0</v>
      </c>
      <c r="BS108" s="383">
        <f t="shared" ref="BS108" si="1891">$BJ108*AX108</f>
        <v>0</v>
      </c>
      <c r="BT108" s="384">
        <f t="shared" ref="BT108" si="1892">$BJ108*AY108</f>
        <v>0</v>
      </c>
      <c r="BU108" s="385">
        <f t="shared" ref="BU108" si="1893">$BJ108*AZ108</f>
        <v>0</v>
      </c>
      <c r="BV108" s="383">
        <f t="shared" ref="BV108" si="1894">$BJ108*BA108</f>
        <v>0</v>
      </c>
      <c r="BW108" s="383">
        <f t="shared" ref="BW108" si="1895">$BJ108*BB108</f>
        <v>0</v>
      </c>
      <c r="BX108" s="383">
        <f t="shared" ref="BX108" si="1896">$BJ108*BC108</f>
        <v>0</v>
      </c>
      <c r="BY108" s="383">
        <f t="shared" ref="BY108" si="1897">$BJ108*BD108</f>
        <v>0</v>
      </c>
      <c r="BZ108" s="383">
        <f t="shared" ref="BZ108" si="1898">$BJ108*BE108</f>
        <v>0</v>
      </c>
      <c r="CA108" s="383">
        <f t="shared" ref="CA108" si="1899">$BJ108*BF108</f>
        <v>0</v>
      </c>
      <c r="CB108" s="383">
        <f t="shared" ref="CB108" si="1900">$BJ108*BG108</f>
        <v>0</v>
      </c>
      <c r="CC108" s="383">
        <f t="shared" ref="CC108" si="1901">$BJ108*BH108</f>
        <v>0</v>
      </c>
      <c r="CD108" s="384">
        <f t="shared" ref="CD108" si="1902">$BJ108*BI108</f>
        <v>0</v>
      </c>
      <c r="CE108" s="426">
        <f>IF(N108="Nemení sa",1,0)</f>
        <v>0</v>
      </c>
      <c r="CF108" s="385">
        <f>AG108*$CE108</f>
        <v>0</v>
      </c>
      <c r="CG108" s="383">
        <f>AI108*$CE108</f>
        <v>0</v>
      </c>
      <c r="CH108" s="383">
        <f>AK108*$CE108</f>
        <v>0</v>
      </c>
      <c r="CI108" s="383">
        <f>AM108*$CE108</f>
        <v>0</v>
      </c>
      <c r="CJ108" s="384">
        <f>AO108*$CE108</f>
        <v>0</v>
      </c>
      <c r="CK108" s="427">
        <f t="shared" ref="CK108" si="1903">SUM(CF108:CJ110)</f>
        <v>0</v>
      </c>
      <c r="CL108" s="423">
        <f>IF(F108=vstupy!B$42,"1",0)</f>
        <v>0</v>
      </c>
      <c r="CM108" s="385">
        <f t="shared" ref="CM108:CV108" si="1904">IF($CL108="1",AP108,0)</f>
        <v>0</v>
      </c>
      <c r="CN108" s="383">
        <f t="shared" si="1904"/>
        <v>0</v>
      </c>
      <c r="CO108" s="383">
        <f t="shared" si="1904"/>
        <v>0</v>
      </c>
      <c r="CP108" s="383">
        <f t="shared" si="1904"/>
        <v>0</v>
      </c>
      <c r="CQ108" s="383">
        <f t="shared" si="1904"/>
        <v>0</v>
      </c>
      <c r="CR108" s="383">
        <f t="shared" si="1904"/>
        <v>0</v>
      </c>
      <c r="CS108" s="383">
        <f t="shared" si="1904"/>
        <v>0</v>
      </c>
      <c r="CT108" s="383">
        <f t="shared" si="1904"/>
        <v>0</v>
      </c>
      <c r="CU108" s="383">
        <f t="shared" si="1904"/>
        <v>0</v>
      </c>
      <c r="CV108" s="384">
        <f t="shared" si="1904"/>
        <v>0</v>
      </c>
      <c r="CW108" s="380">
        <f>CP108+CT108+CV108</f>
        <v>0</v>
      </c>
      <c r="CX108" s="380">
        <f t="shared" ref="CX108" si="1905">CN108+CR108</f>
        <v>0</v>
      </c>
      <c r="CY108" s="385">
        <f t="shared" ref="CY108:DH108" si="1906">IF($CL108="1",AZ108,0)</f>
        <v>0</v>
      </c>
      <c r="CZ108" s="383">
        <f t="shared" si="1906"/>
        <v>0</v>
      </c>
      <c r="DA108" s="383">
        <f t="shared" si="1906"/>
        <v>0</v>
      </c>
      <c r="DB108" s="383">
        <f t="shared" si="1906"/>
        <v>0</v>
      </c>
      <c r="DC108" s="383">
        <f t="shared" si="1906"/>
        <v>0</v>
      </c>
      <c r="DD108" s="383">
        <f t="shared" si="1906"/>
        <v>0</v>
      </c>
      <c r="DE108" s="383">
        <f t="shared" si="1906"/>
        <v>0</v>
      </c>
      <c r="DF108" s="383">
        <f t="shared" si="1906"/>
        <v>0</v>
      </c>
      <c r="DG108" s="383">
        <f t="shared" si="1906"/>
        <v>0</v>
      </c>
      <c r="DH108" s="384">
        <f t="shared" si="1906"/>
        <v>0</v>
      </c>
      <c r="DI108" s="377">
        <f>DB108+DF108+DH108</f>
        <v>0</v>
      </c>
      <c r="DJ108" s="377">
        <f t="shared" ref="DJ108" si="1907">CZ108+DD108</f>
        <v>0</v>
      </c>
      <c r="DK108" s="422">
        <f>IF(CE108=0,1,0)</f>
        <v>1</v>
      </c>
      <c r="DL108" s="422">
        <f>IFERROR(IF($AF108="N",AH108+AJ108+AL108+AN108,AF108+AH108+AJ108+AL108+AN108),0)*$DK108</f>
        <v>0</v>
      </c>
      <c r="DM108" s="422">
        <f>(AG108+AI108+AK108+AM108+AO108)*$DK108</f>
        <v>0</v>
      </c>
      <c r="DN108" s="422">
        <f>AS108+AW108+AY108-CW108</f>
        <v>0</v>
      </c>
      <c r="DO108" s="422">
        <f>BC108+BG108+BI108-DI108</f>
        <v>0</v>
      </c>
      <c r="DP108" s="422">
        <f>DN108+DO108</f>
        <v>0</v>
      </c>
      <c r="DQ108" s="421" t="str">
        <f>IF(OR(F108=vstupy!B$40,F108=vstupy!B$41,F108=vstupy!B$42,),"0","1")</f>
        <v>0</v>
      </c>
      <c r="DR108" s="385">
        <f>IF($DQ108="1",AQ108,"0")+CF108</f>
        <v>0</v>
      </c>
      <c r="DS108" s="383">
        <f>IF($DQ108="1",AS108,"0")+CG108</f>
        <v>0</v>
      </c>
      <c r="DT108" s="383">
        <f>IF($DQ108="1",AU108,"0")+CH108</f>
        <v>0</v>
      </c>
      <c r="DU108" s="383">
        <f>IF($DQ108="1",AW108,"0")+CI108</f>
        <v>0</v>
      </c>
      <c r="DV108" s="384">
        <f>IF($DQ108="1",AY108,"0")+CJ108</f>
        <v>0</v>
      </c>
      <c r="DW108" s="451">
        <f t="shared" ref="DW108" si="1908">SUM(DR108:DV110)</f>
        <v>0</v>
      </c>
      <c r="DX108" s="385" t="str">
        <f t="shared" ref="DX108" si="1909">IF($DQ108="1",BA108,"0")</f>
        <v>0</v>
      </c>
      <c r="DY108" s="383" t="str">
        <f t="shared" ref="DY108" si="1910">IF($DQ108="1",BC108,"0")</f>
        <v>0</v>
      </c>
      <c r="DZ108" s="383" t="str">
        <f t="shared" ref="DZ108" si="1911">IF($DQ108="1",BE108,"0")</f>
        <v>0</v>
      </c>
      <c r="EA108" s="383" t="str">
        <f>IF($DQ108="1",BG108,"0")</f>
        <v>0</v>
      </c>
      <c r="EB108" s="384" t="str">
        <f>IF($DQ108="1",BI108,"0")</f>
        <v>0</v>
      </c>
      <c r="EC108" s="451">
        <f t="shared" ref="EC108" si="1912">SUM(DX108:EB110)</f>
        <v>0</v>
      </c>
      <c r="ED108" s="450">
        <f>EC108+DW108</f>
        <v>0</v>
      </c>
    </row>
    <row r="109" spans="2:134" ht="12.6" customHeight="1" x14ac:dyDescent="0.2">
      <c r="B109" s="469"/>
      <c r="C109" s="457"/>
      <c r="D109" s="457"/>
      <c r="E109" s="457"/>
      <c r="F109" s="471"/>
      <c r="G109" s="461"/>
      <c r="H109" s="463"/>
      <c r="I109" s="463"/>
      <c r="J109" s="487"/>
      <c r="K109" s="471"/>
      <c r="L109" s="436"/>
      <c r="M109" s="473"/>
      <c r="N109" s="436"/>
      <c r="O109" s="436"/>
      <c r="P109" s="436"/>
      <c r="Q109" s="408"/>
      <c r="R109" s="409"/>
      <c r="S109" s="436"/>
      <c r="T109" s="445"/>
      <c r="U109" s="408"/>
      <c r="V109" s="409"/>
      <c r="W109" s="436"/>
      <c r="X109" s="194" t="s">
        <v>157</v>
      </c>
      <c r="Y109" s="208" t="s">
        <v>152</v>
      </c>
      <c r="Z109" s="205">
        <f>VLOOKUP($X109,vstupy!$B$18:$F$31,MATCH($Y109,vstupy!$B$17:$F$17,0),0)</f>
        <v>0</v>
      </c>
      <c r="AA109" s="133" t="s">
        <v>158</v>
      </c>
      <c r="AB109" s="205">
        <f>VLOOKUP($AA109,vstupy!$B$34:$C$36,2,FALSE)</f>
        <v>0</v>
      </c>
      <c r="AC109" s="205">
        <f t="shared" si="1273"/>
        <v>0</v>
      </c>
      <c r="AD109" s="466"/>
      <c r="AE109" s="418"/>
      <c r="AF109" s="385"/>
      <c r="AG109" s="414"/>
      <c r="AH109" s="414"/>
      <c r="AI109" s="414"/>
      <c r="AJ109" s="414"/>
      <c r="AK109" s="414"/>
      <c r="AL109" s="414"/>
      <c r="AM109" s="430"/>
      <c r="AN109" s="414"/>
      <c r="AO109" s="415"/>
      <c r="AP109" s="385"/>
      <c r="AQ109" s="383"/>
      <c r="AR109" s="383"/>
      <c r="AS109" s="383"/>
      <c r="AT109" s="383"/>
      <c r="AU109" s="383"/>
      <c r="AV109" s="383"/>
      <c r="AW109" s="383"/>
      <c r="AX109" s="383"/>
      <c r="AY109" s="383"/>
      <c r="AZ109" s="383"/>
      <c r="BA109" s="383"/>
      <c r="BB109" s="383"/>
      <c r="BC109" s="383"/>
      <c r="BD109" s="383"/>
      <c r="BE109" s="383"/>
      <c r="BF109" s="383"/>
      <c r="BG109" s="383"/>
      <c r="BH109" s="383"/>
      <c r="BI109" s="494"/>
      <c r="BJ109" s="380"/>
      <c r="BK109" s="385"/>
      <c r="BL109" s="383"/>
      <c r="BM109" s="383"/>
      <c r="BN109" s="383"/>
      <c r="BO109" s="383"/>
      <c r="BP109" s="383"/>
      <c r="BQ109" s="383"/>
      <c r="BR109" s="383"/>
      <c r="BS109" s="383"/>
      <c r="BT109" s="384"/>
      <c r="BU109" s="385"/>
      <c r="BV109" s="383"/>
      <c r="BW109" s="383"/>
      <c r="BX109" s="383"/>
      <c r="BY109" s="383"/>
      <c r="BZ109" s="383"/>
      <c r="CA109" s="383"/>
      <c r="CB109" s="383"/>
      <c r="CC109" s="383"/>
      <c r="CD109" s="384"/>
      <c r="CE109" s="426"/>
      <c r="CF109" s="385"/>
      <c r="CG109" s="383"/>
      <c r="CH109" s="383"/>
      <c r="CI109" s="383"/>
      <c r="CJ109" s="384"/>
      <c r="CK109" s="427"/>
      <c r="CL109" s="424"/>
      <c r="CM109" s="385"/>
      <c r="CN109" s="383"/>
      <c r="CO109" s="383"/>
      <c r="CP109" s="383"/>
      <c r="CQ109" s="383"/>
      <c r="CR109" s="383"/>
      <c r="CS109" s="383"/>
      <c r="CT109" s="383"/>
      <c r="CU109" s="383"/>
      <c r="CV109" s="384"/>
      <c r="CW109" s="380"/>
      <c r="CX109" s="380"/>
      <c r="CY109" s="385"/>
      <c r="CZ109" s="383"/>
      <c r="DA109" s="383"/>
      <c r="DB109" s="383"/>
      <c r="DC109" s="383"/>
      <c r="DD109" s="383"/>
      <c r="DE109" s="383"/>
      <c r="DF109" s="383"/>
      <c r="DG109" s="383"/>
      <c r="DH109" s="384"/>
      <c r="DI109" s="377"/>
      <c r="DJ109" s="377"/>
      <c r="DK109" s="422"/>
      <c r="DL109" s="422"/>
      <c r="DM109" s="422"/>
      <c r="DN109" s="422"/>
      <c r="DO109" s="422"/>
      <c r="DP109" s="422"/>
      <c r="DQ109" s="421"/>
      <c r="DR109" s="385"/>
      <c r="DS109" s="383"/>
      <c r="DT109" s="383"/>
      <c r="DU109" s="383"/>
      <c r="DV109" s="384"/>
      <c r="DW109" s="451"/>
      <c r="DX109" s="385"/>
      <c r="DY109" s="383"/>
      <c r="DZ109" s="383"/>
      <c r="EA109" s="383"/>
      <c r="EB109" s="384"/>
      <c r="EC109" s="451"/>
      <c r="ED109" s="450"/>
    </row>
    <row r="110" spans="2:134" ht="12.6" customHeight="1" x14ac:dyDescent="0.2">
      <c r="B110" s="469"/>
      <c r="C110" s="457"/>
      <c r="D110" s="457"/>
      <c r="E110" s="457"/>
      <c r="F110" s="472"/>
      <c r="G110" s="461"/>
      <c r="H110" s="464"/>
      <c r="I110" s="464"/>
      <c r="J110" s="488"/>
      <c r="K110" s="472"/>
      <c r="L110" s="436"/>
      <c r="M110" s="473"/>
      <c r="N110" s="436"/>
      <c r="O110" s="436"/>
      <c r="P110" s="436"/>
      <c r="Q110" s="408"/>
      <c r="R110" s="409"/>
      <c r="S110" s="436"/>
      <c r="T110" s="445"/>
      <c r="U110" s="408"/>
      <c r="V110" s="409"/>
      <c r="W110" s="436"/>
      <c r="X110" s="194" t="s">
        <v>157</v>
      </c>
      <c r="Y110" s="208" t="s">
        <v>152</v>
      </c>
      <c r="Z110" s="205">
        <f>VLOOKUP($X110,vstupy!$B$18:$F$31,MATCH($Y110,vstupy!$B$17:$F$17,0),0)</f>
        <v>0</v>
      </c>
      <c r="AA110" s="133" t="s">
        <v>158</v>
      </c>
      <c r="AB110" s="205">
        <f>VLOOKUP($AA110,vstupy!$B$34:$C$36,2,FALSE)</f>
        <v>0</v>
      </c>
      <c r="AC110" s="205">
        <f t="shared" si="1273"/>
        <v>0</v>
      </c>
      <c r="AD110" s="467"/>
      <c r="AE110" s="419"/>
      <c r="AF110" s="385"/>
      <c r="AG110" s="414"/>
      <c r="AH110" s="414"/>
      <c r="AI110" s="414"/>
      <c r="AJ110" s="414"/>
      <c r="AK110" s="414"/>
      <c r="AL110" s="414"/>
      <c r="AM110" s="413"/>
      <c r="AN110" s="414"/>
      <c r="AO110" s="415"/>
      <c r="AP110" s="385"/>
      <c r="AQ110" s="383"/>
      <c r="AR110" s="383"/>
      <c r="AS110" s="383"/>
      <c r="AT110" s="383"/>
      <c r="AU110" s="383"/>
      <c r="AV110" s="383"/>
      <c r="AW110" s="383"/>
      <c r="AX110" s="383"/>
      <c r="AY110" s="383"/>
      <c r="AZ110" s="383"/>
      <c r="BA110" s="383"/>
      <c r="BB110" s="383"/>
      <c r="BC110" s="383"/>
      <c r="BD110" s="383"/>
      <c r="BE110" s="383"/>
      <c r="BF110" s="383"/>
      <c r="BG110" s="383"/>
      <c r="BH110" s="383"/>
      <c r="BI110" s="494"/>
      <c r="BJ110" s="380"/>
      <c r="BK110" s="385"/>
      <c r="BL110" s="383"/>
      <c r="BM110" s="383"/>
      <c r="BN110" s="383"/>
      <c r="BO110" s="383"/>
      <c r="BP110" s="383"/>
      <c r="BQ110" s="383"/>
      <c r="BR110" s="383"/>
      <c r="BS110" s="383"/>
      <c r="BT110" s="384"/>
      <c r="BU110" s="385"/>
      <c r="BV110" s="383"/>
      <c r="BW110" s="383"/>
      <c r="BX110" s="383"/>
      <c r="BY110" s="383"/>
      <c r="BZ110" s="383"/>
      <c r="CA110" s="383"/>
      <c r="CB110" s="383"/>
      <c r="CC110" s="383"/>
      <c r="CD110" s="384"/>
      <c r="CE110" s="426"/>
      <c r="CF110" s="385"/>
      <c r="CG110" s="383"/>
      <c r="CH110" s="383"/>
      <c r="CI110" s="383"/>
      <c r="CJ110" s="384"/>
      <c r="CK110" s="427"/>
      <c r="CL110" s="425"/>
      <c r="CM110" s="385"/>
      <c r="CN110" s="383"/>
      <c r="CO110" s="383"/>
      <c r="CP110" s="383"/>
      <c r="CQ110" s="383"/>
      <c r="CR110" s="383"/>
      <c r="CS110" s="383"/>
      <c r="CT110" s="383"/>
      <c r="CU110" s="383"/>
      <c r="CV110" s="384"/>
      <c r="CW110" s="380"/>
      <c r="CX110" s="380"/>
      <c r="CY110" s="385"/>
      <c r="CZ110" s="383"/>
      <c r="DA110" s="383"/>
      <c r="DB110" s="383"/>
      <c r="DC110" s="383"/>
      <c r="DD110" s="383"/>
      <c r="DE110" s="383"/>
      <c r="DF110" s="383"/>
      <c r="DG110" s="383"/>
      <c r="DH110" s="384"/>
      <c r="DI110" s="377"/>
      <c r="DJ110" s="377"/>
      <c r="DK110" s="422"/>
      <c r="DL110" s="422"/>
      <c r="DM110" s="422"/>
      <c r="DN110" s="422"/>
      <c r="DO110" s="422"/>
      <c r="DP110" s="422"/>
      <c r="DQ110" s="421"/>
      <c r="DR110" s="385"/>
      <c r="DS110" s="383"/>
      <c r="DT110" s="383"/>
      <c r="DU110" s="383"/>
      <c r="DV110" s="384"/>
      <c r="DW110" s="451"/>
      <c r="DX110" s="385"/>
      <c r="DY110" s="383"/>
      <c r="DZ110" s="383"/>
      <c r="EA110" s="383"/>
      <c r="EB110" s="384"/>
      <c r="EC110" s="451"/>
      <c r="ED110" s="450"/>
    </row>
    <row r="111" spans="2:134" ht="12.6" customHeight="1" x14ac:dyDescent="0.2">
      <c r="B111" s="469">
        <f t="shared" ref="B111" si="1913">B108+1</f>
        <v>35</v>
      </c>
      <c r="C111" s="457"/>
      <c r="D111" s="457"/>
      <c r="E111" s="457"/>
      <c r="F111" s="470" t="s">
        <v>212</v>
      </c>
      <c r="G111" s="461"/>
      <c r="H111" s="462" t="str">
        <f t="shared" ref="H111" si="1914">IF($F111="3e)  Skoršia transpozícia  - zavedenie transpozície pred termínom ktorý určuje smernica EÚ. "," ","")</f>
        <v/>
      </c>
      <c r="I111" s="462" t="str">
        <f t="shared" ref="I111" si="1915">IF($F111="3e)  Skoršia transpozícia  - zavedenie transpozície pred termínom ktorý určuje smernica EÚ. ",$H111,"NA")</f>
        <v>NA</v>
      </c>
      <c r="J111" s="486">
        <f>IF(I111&gt;12,1,I111/12)</f>
        <v>1</v>
      </c>
      <c r="K111" s="470"/>
      <c r="L111" s="436"/>
      <c r="M111" s="473">
        <f>IF(L111="N",0,L111)</f>
        <v>0</v>
      </c>
      <c r="N111" s="436" t="s">
        <v>212</v>
      </c>
      <c r="O111" s="436"/>
      <c r="P111" s="436"/>
      <c r="Q111" s="408" t="s">
        <v>36</v>
      </c>
      <c r="R111" s="409">
        <f>VLOOKUP(Q111,vstupy!$B$3:$C$15,2,FALSE)</f>
        <v>0</v>
      </c>
      <c r="S111" s="436"/>
      <c r="T111" s="445"/>
      <c r="U111" s="408" t="s">
        <v>36</v>
      </c>
      <c r="V111" s="409">
        <f>VLOOKUP(U111,vstupy!$B$3:$C$15,2,FALSE)</f>
        <v>0</v>
      </c>
      <c r="W111" s="436"/>
      <c r="X111" s="194" t="s">
        <v>157</v>
      </c>
      <c r="Y111" s="208" t="s">
        <v>152</v>
      </c>
      <c r="Z111" s="205">
        <f>VLOOKUP($X111,vstupy!$B$18:$F$31,MATCH($Y111,vstupy!$B$17:$F$17,0),0)</f>
        <v>0</v>
      </c>
      <c r="AA111" s="133" t="s">
        <v>158</v>
      </c>
      <c r="AB111" s="205">
        <f>VLOOKUP($AA111,vstupy!$B$34:$C$36,2,FALSE)</f>
        <v>0</v>
      </c>
      <c r="AC111" s="205">
        <f t="shared" si="1273"/>
        <v>0</v>
      </c>
      <c r="AD111" s="465" t="s">
        <v>36</v>
      </c>
      <c r="AE111" s="417">
        <f>VLOOKUP(AD111,vstupy!$B$3:$C$15,2,FALSE)</f>
        <v>0</v>
      </c>
      <c r="AF111" s="458" t="str">
        <f>IFERROR(IF(M111=0,"N",O111/L111*J111),0)</f>
        <v>N</v>
      </c>
      <c r="AG111" s="414">
        <f>O111*J111</f>
        <v>0</v>
      </c>
      <c r="AH111" s="416">
        <f t="shared" ref="AH111" si="1916">P111*R111*J111</f>
        <v>0</v>
      </c>
      <c r="AI111" s="413">
        <f t="shared" ref="AI111" si="1917">IFERROR(AH111*M111,0)</f>
        <v>0</v>
      </c>
      <c r="AJ111" s="416" t="str">
        <f t="shared" si="1395"/>
        <v>N</v>
      </c>
      <c r="AK111" s="414">
        <f t="shared" ref="AK111" si="1918">S111*J111</f>
        <v>0</v>
      </c>
      <c r="AL111" s="414">
        <f>T111*V111*J111</f>
        <v>0</v>
      </c>
      <c r="AM111" s="429">
        <f t="shared" ref="AM111" si="1919">IFERROR(AL111*M111,0)</f>
        <v>0</v>
      </c>
      <c r="AN111" s="413">
        <f t="shared" ref="AN111" si="1920">IF(W111&gt;0,IF(AE111&gt;0,($G$5/160)*(W111/60)*AE111*J111,0),IF(AE111&gt;0,($G$5/160)*((AC111+AC112+AC113)/60)*AE111*J111,0))</f>
        <v>0</v>
      </c>
      <c r="AO111" s="415">
        <f>IFERROR(AN111*M111,0)</f>
        <v>0</v>
      </c>
      <c r="AP111" s="385">
        <f t="shared" ref="AP111" si="1921">IF($N111="In (zvyšuje náklady)",AF111,0)</f>
        <v>0</v>
      </c>
      <c r="AQ111" s="383">
        <f t="shared" ref="AQ111" si="1922">IF($N111="In (zvyšuje náklady)",AG111,0)</f>
        <v>0</v>
      </c>
      <c r="AR111" s="383">
        <f t="shared" ref="AR111" si="1923">IF($N111="In (zvyšuje náklady)",AH111,0)</f>
        <v>0</v>
      </c>
      <c r="AS111" s="383">
        <f t="shared" ref="AS111" si="1924">IF($N111="In (zvyšuje náklady)",AI111,0)</f>
        <v>0</v>
      </c>
      <c r="AT111" s="383">
        <f t="shared" ref="AT111" si="1925">IF($N111="In (zvyšuje náklady)",AJ111,0)</f>
        <v>0</v>
      </c>
      <c r="AU111" s="383">
        <f t="shared" ref="AU111" si="1926">IF($N111="In (zvyšuje náklady)",AK111,0)</f>
        <v>0</v>
      </c>
      <c r="AV111" s="383">
        <f t="shared" ref="AV111" si="1927">IF($N111="In (zvyšuje náklady)",AL111,0)</f>
        <v>0</v>
      </c>
      <c r="AW111" s="383">
        <f t="shared" ref="AW111" si="1928">IF($N111="In (zvyšuje náklady)",AM111,0)</f>
        <v>0</v>
      </c>
      <c r="AX111" s="383">
        <f t="shared" ref="AX111" si="1929">IF($N111="In (zvyšuje náklady)",AN111,0)</f>
        <v>0</v>
      </c>
      <c r="AY111" s="383">
        <f t="shared" ref="AY111" si="1930">IF($N111="In (zvyšuje náklady)",AO111,0)</f>
        <v>0</v>
      </c>
      <c r="AZ111" s="383" t="str">
        <f t="shared" ref="AZ111" si="1931">IF($N111="Out (znižuje náklady)",AF111,"0")</f>
        <v>0</v>
      </c>
      <c r="BA111" s="383" t="str">
        <f t="shared" ref="BA111" si="1932">IF($N111="Out (znižuje náklady)",AG111,"0")</f>
        <v>0</v>
      </c>
      <c r="BB111" s="383" t="str">
        <f t="shared" ref="BB111" si="1933">IF($N111="Out (znižuje náklady)",AH111,"0")</f>
        <v>0</v>
      </c>
      <c r="BC111" s="383" t="str">
        <f t="shared" ref="BC111" si="1934">IF($N111="Out (znižuje náklady)",AI111,"0")</f>
        <v>0</v>
      </c>
      <c r="BD111" s="383" t="str">
        <f t="shared" ref="BD111" si="1935">IF($N111="Out (znižuje náklady)",AJ111,"0")</f>
        <v>0</v>
      </c>
      <c r="BE111" s="383" t="str">
        <f t="shared" ref="BE111" si="1936">IF($N111="Out (znižuje náklady)",AK111,"0")</f>
        <v>0</v>
      </c>
      <c r="BF111" s="383" t="str">
        <f t="shared" ref="BF111" si="1937">IF($N111="Out (znižuje náklady)",AL111,"0")</f>
        <v>0</v>
      </c>
      <c r="BG111" s="383" t="str">
        <f t="shared" ref="BG111" si="1938">IF($N111="Out (znižuje náklady)",AM111,"0")</f>
        <v>0</v>
      </c>
      <c r="BH111" s="383" t="str">
        <f t="shared" ref="BH111" si="1939">IF($N111="Out (znižuje náklady)",AN111,"0")</f>
        <v>0</v>
      </c>
      <c r="BI111" s="494" t="str">
        <f t="shared" ref="BI111" si="1940">IF($N111="Out (znižuje náklady)",AO111,"0")</f>
        <v>0</v>
      </c>
      <c r="BJ111" s="380">
        <f>IF(F111=vstupy!$B$47,0,1)</f>
        <v>1</v>
      </c>
      <c r="BK111" s="385">
        <f t="shared" ref="BK111" si="1941">$BJ111*AP111</f>
        <v>0</v>
      </c>
      <c r="BL111" s="383">
        <f t="shared" ref="BL111" si="1942">$BJ111*AQ111</f>
        <v>0</v>
      </c>
      <c r="BM111" s="383">
        <f t="shared" ref="BM111" si="1943">$BJ111*AR111</f>
        <v>0</v>
      </c>
      <c r="BN111" s="383">
        <f t="shared" ref="BN111" si="1944">$BJ111*AS111</f>
        <v>0</v>
      </c>
      <c r="BO111" s="383">
        <f t="shared" ref="BO111" si="1945">$BJ111*AT111</f>
        <v>0</v>
      </c>
      <c r="BP111" s="383">
        <f t="shared" ref="BP111" si="1946">$BJ111*AU111</f>
        <v>0</v>
      </c>
      <c r="BQ111" s="383">
        <f t="shared" ref="BQ111" si="1947">$BJ111*AV111</f>
        <v>0</v>
      </c>
      <c r="BR111" s="383">
        <f t="shared" ref="BR111" si="1948">$BJ111*AW111</f>
        <v>0</v>
      </c>
      <c r="BS111" s="383">
        <f t="shared" ref="BS111" si="1949">$BJ111*AX111</f>
        <v>0</v>
      </c>
      <c r="BT111" s="384">
        <f t="shared" ref="BT111" si="1950">$BJ111*AY111</f>
        <v>0</v>
      </c>
      <c r="BU111" s="385">
        <f t="shared" ref="BU111" si="1951">$BJ111*AZ111</f>
        <v>0</v>
      </c>
      <c r="BV111" s="383">
        <f t="shared" ref="BV111" si="1952">$BJ111*BA111</f>
        <v>0</v>
      </c>
      <c r="BW111" s="383">
        <f t="shared" ref="BW111" si="1953">$BJ111*BB111</f>
        <v>0</v>
      </c>
      <c r="BX111" s="383">
        <f t="shared" ref="BX111" si="1954">$BJ111*BC111</f>
        <v>0</v>
      </c>
      <c r="BY111" s="383">
        <f t="shared" ref="BY111" si="1955">$BJ111*BD111</f>
        <v>0</v>
      </c>
      <c r="BZ111" s="383">
        <f t="shared" ref="BZ111" si="1956">$BJ111*BE111</f>
        <v>0</v>
      </c>
      <c r="CA111" s="383">
        <f t="shared" ref="CA111" si="1957">$BJ111*BF111</f>
        <v>0</v>
      </c>
      <c r="CB111" s="383">
        <f t="shared" ref="CB111" si="1958">$BJ111*BG111</f>
        <v>0</v>
      </c>
      <c r="CC111" s="383">
        <f t="shared" ref="CC111" si="1959">$BJ111*BH111</f>
        <v>0</v>
      </c>
      <c r="CD111" s="384">
        <f t="shared" ref="CD111" si="1960">$BJ111*BI111</f>
        <v>0</v>
      </c>
      <c r="CE111" s="426">
        <f>IF(N111="Nemení sa",1,0)</f>
        <v>0</v>
      </c>
      <c r="CF111" s="385">
        <f>AG111*$CE111</f>
        <v>0</v>
      </c>
      <c r="CG111" s="383">
        <f>AI111*$CE111</f>
        <v>0</v>
      </c>
      <c r="CH111" s="383">
        <f>AK111*$CE111</f>
        <v>0</v>
      </c>
      <c r="CI111" s="383">
        <f>AM111*$CE111</f>
        <v>0</v>
      </c>
      <c r="CJ111" s="384">
        <f>AO111*$CE111</f>
        <v>0</v>
      </c>
      <c r="CK111" s="427">
        <f t="shared" ref="CK111" si="1961">SUM(CF111:CJ113)</f>
        <v>0</v>
      </c>
      <c r="CL111" s="423">
        <f>IF(F111=vstupy!B$42,"1",0)</f>
        <v>0</v>
      </c>
      <c r="CM111" s="385">
        <f t="shared" ref="CM111:CV111" si="1962">IF($CL111="1",AP111,0)</f>
        <v>0</v>
      </c>
      <c r="CN111" s="383">
        <f t="shared" si="1962"/>
        <v>0</v>
      </c>
      <c r="CO111" s="383">
        <f t="shared" si="1962"/>
        <v>0</v>
      </c>
      <c r="CP111" s="383">
        <f t="shared" si="1962"/>
        <v>0</v>
      </c>
      <c r="CQ111" s="383">
        <f t="shared" si="1962"/>
        <v>0</v>
      </c>
      <c r="CR111" s="383">
        <f t="shared" si="1962"/>
        <v>0</v>
      </c>
      <c r="CS111" s="383">
        <f t="shared" si="1962"/>
        <v>0</v>
      </c>
      <c r="CT111" s="383">
        <f t="shared" si="1962"/>
        <v>0</v>
      </c>
      <c r="CU111" s="383">
        <f t="shared" si="1962"/>
        <v>0</v>
      </c>
      <c r="CV111" s="384">
        <f t="shared" si="1962"/>
        <v>0</v>
      </c>
      <c r="CW111" s="380">
        <f>CP111+CT111+CV111</f>
        <v>0</v>
      </c>
      <c r="CX111" s="380">
        <f t="shared" ref="CX111" si="1963">CN111+CR111</f>
        <v>0</v>
      </c>
      <c r="CY111" s="385">
        <f t="shared" ref="CY111:DH111" si="1964">IF($CL111="1",AZ111,0)</f>
        <v>0</v>
      </c>
      <c r="CZ111" s="383">
        <f t="shared" si="1964"/>
        <v>0</v>
      </c>
      <c r="DA111" s="383">
        <f t="shared" si="1964"/>
        <v>0</v>
      </c>
      <c r="DB111" s="383">
        <f t="shared" si="1964"/>
        <v>0</v>
      </c>
      <c r="DC111" s="383">
        <f t="shared" si="1964"/>
        <v>0</v>
      </c>
      <c r="DD111" s="383">
        <f t="shared" si="1964"/>
        <v>0</v>
      </c>
      <c r="DE111" s="383">
        <f t="shared" si="1964"/>
        <v>0</v>
      </c>
      <c r="DF111" s="383">
        <f t="shared" si="1964"/>
        <v>0</v>
      </c>
      <c r="DG111" s="383">
        <f t="shared" si="1964"/>
        <v>0</v>
      </c>
      <c r="DH111" s="384">
        <f t="shared" si="1964"/>
        <v>0</v>
      </c>
      <c r="DI111" s="377">
        <f>DB111+DF111+DH111</f>
        <v>0</v>
      </c>
      <c r="DJ111" s="377">
        <f t="shared" ref="DJ111" si="1965">CZ111+DD111</f>
        <v>0</v>
      </c>
      <c r="DK111" s="422">
        <f>IF(CE111=0,1,0)</f>
        <v>1</v>
      </c>
      <c r="DL111" s="422">
        <f>IFERROR(IF($AF111="N",AH111+AJ111+AL111+AN111,AF111+AH111+AJ111+AL111+AN111),0)*$DK111</f>
        <v>0</v>
      </c>
      <c r="DM111" s="422">
        <f>(AG111+AI111+AK111+AM111+AO111)*$DK111</f>
        <v>0</v>
      </c>
      <c r="DN111" s="422">
        <f>AS111+AW111+AY111-CW111</f>
        <v>0</v>
      </c>
      <c r="DO111" s="422">
        <f>BC111+BG111+BI111-DI111</f>
        <v>0</v>
      </c>
      <c r="DP111" s="422">
        <f>DN111+DO111</f>
        <v>0</v>
      </c>
      <c r="DQ111" s="421" t="str">
        <f>IF(OR(F111=vstupy!B$40,F111=vstupy!B$41,F111=vstupy!B$42,),"0","1")</f>
        <v>0</v>
      </c>
      <c r="DR111" s="385">
        <f>IF($DQ111="1",AQ111,"0")+CF111</f>
        <v>0</v>
      </c>
      <c r="DS111" s="383">
        <f>IF($DQ111="1",AS111,"0")+CG111</f>
        <v>0</v>
      </c>
      <c r="DT111" s="383">
        <f>IF($DQ111="1",AU111,"0")+CH111</f>
        <v>0</v>
      </c>
      <c r="DU111" s="383">
        <f>IF($DQ111="1",AW111,"0")+CI111</f>
        <v>0</v>
      </c>
      <c r="DV111" s="384">
        <f>IF($DQ111="1",AY111,"0")+CJ111</f>
        <v>0</v>
      </c>
      <c r="DW111" s="451">
        <f t="shared" ref="DW111" si="1966">SUM(DR111:DV113)</f>
        <v>0</v>
      </c>
      <c r="DX111" s="385" t="str">
        <f t="shared" ref="DX111" si="1967">IF($DQ111="1",BA111,"0")</f>
        <v>0</v>
      </c>
      <c r="DY111" s="383" t="str">
        <f t="shared" ref="DY111" si="1968">IF($DQ111="1",BC111,"0")</f>
        <v>0</v>
      </c>
      <c r="DZ111" s="383" t="str">
        <f t="shared" ref="DZ111" si="1969">IF($DQ111="1",BE111,"0")</f>
        <v>0</v>
      </c>
      <c r="EA111" s="383" t="str">
        <f>IF($DQ111="1",BG111,"0")</f>
        <v>0</v>
      </c>
      <c r="EB111" s="384" t="str">
        <f>IF($DQ111="1",BI111,"0")</f>
        <v>0</v>
      </c>
      <c r="EC111" s="451">
        <f t="shared" ref="EC111" si="1970">SUM(DX111:EB113)</f>
        <v>0</v>
      </c>
      <c r="ED111" s="450">
        <f>EC111+DW111</f>
        <v>0</v>
      </c>
    </row>
    <row r="112" spans="2:134" ht="12.6" customHeight="1" x14ac:dyDescent="0.2">
      <c r="B112" s="469"/>
      <c r="C112" s="457"/>
      <c r="D112" s="457"/>
      <c r="E112" s="457"/>
      <c r="F112" s="471"/>
      <c r="G112" s="461"/>
      <c r="H112" s="463"/>
      <c r="I112" s="463"/>
      <c r="J112" s="487"/>
      <c r="K112" s="471"/>
      <c r="L112" s="436"/>
      <c r="M112" s="473"/>
      <c r="N112" s="436"/>
      <c r="O112" s="436"/>
      <c r="P112" s="436"/>
      <c r="Q112" s="408"/>
      <c r="R112" s="409"/>
      <c r="S112" s="436"/>
      <c r="T112" s="445"/>
      <c r="U112" s="408"/>
      <c r="V112" s="409"/>
      <c r="W112" s="436"/>
      <c r="X112" s="194" t="s">
        <v>157</v>
      </c>
      <c r="Y112" s="208" t="s">
        <v>152</v>
      </c>
      <c r="Z112" s="205">
        <f>VLOOKUP($X112,vstupy!$B$18:$F$31,MATCH($Y112,vstupy!$B$17:$F$17,0),0)</f>
        <v>0</v>
      </c>
      <c r="AA112" s="133" t="s">
        <v>158</v>
      </c>
      <c r="AB112" s="205">
        <f>VLOOKUP($AA112,vstupy!$B$34:$C$36,2,FALSE)</f>
        <v>0</v>
      </c>
      <c r="AC112" s="205">
        <f t="shared" si="1273"/>
        <v>0</v>
      </c>
      <c r="AD112" s="466"/>
      <c r="AE112" s="418"/>
      <c r="AF112" s="385"/>
      <c r="AG112" s="414"/>
      <c r="AH112" s="414"/>
      <c r="AI112" s="414"/>
      <c r="AJ112" s="414"/>
      <c r="AK112" s="414"/>
      <c r="AL112" s="414"/>
      <c r="AM112" s="430"/>
      <c r="AN112" s="414"/>
      <c r="AO112" s="415"/>
      <c r="AP112" s="385"/>
      <c r="AQ112" s="383"/>
      <c r="AR112" s="383"/>
      <c r="AS112" s="383"/>
      <c r="AT112" s="383"/>
      <c r="AU112" s="383"/>
      <c r="AV112" s="383"/>
      <c r="AW112" s="383"/>
      <c r="AX112" s="383"/>
      <c r="AY112" s="383"/>
      <c r="AZ112" s="383"/>
      <c r="BA112" s="383"/>
      <c r="BB112" s="383"/>
      <c r="BC112" s="383"/>
      <c r="BD112" s="383"/>
      <c r="BE112" s="383"/>
      <c r="BF112" s="383"/>
      <c r="BG112" s="383"/>
      <c r="BH112" s="383"/>
      <c r="BI112" s="494"/>
      <c r="BJ112" s="380"/>
      <c r="BK112" s="385"/>
      <c r="BL112" s="383"/>
      <c r="BM112" s="383"/>
      <c r="BN112" s="383"/>
      <c r="BO112" s="383"/>
      <c r="BP112" s="383"/>
      <c r="BQ112" s="383"/>
      <c r="BR112" s="383"/>
      <c r="BS112" s="383"/>
      <c r="BT112" s="384"/>
      <c r="BU112" s="385"/>
      <c r="BV112" s="383"/>
      <c r="BW112" s="383"/>
      <c r="BX112" s="383"/>
      <c r="BY112" s="383"/>
      <c r="BZ112" s="383"/>
      <c r="CA112" s="383"/>
      <c r="CB112" s="383"/>
      <c r="CC112" s="383"/>
      <c r="CD112" s="384"/>
      <c r="CE112" s="426"/>
      <c r="CF112" s="385"/>
      <c r="CG112" s="383"/>
      <c r="CH112" s="383"/>
      <c r="CI112" s="383"/>
      <c r="CJ112" s="384"/>
      <c r="CK112" s="427"/>
      <c r="CL112" s="424"/>
      <c r="CM112" s="385"/>
      <c r="CN112" s="383"/>
      <c r="CO112" s="383"/>
      <c r="CP112" s="383"/>
      <c r="CQ112" s="383"/>
      <c r="CR112" s="383"/>
      <c r="CS112" s="383"/>
      <c r="CT112" s="383"/>
      <c r="CU112" s="383"/>
      <c r="CV112" s="384"/>
      <c r="CW112" s="380"/>
      <c r="CX112" s="380"/>
      <c r="CY112" s="385"/>
      <c r="CZ112" s="383"/>
      <c r="DA112" s="383"/>
      <c r="DB112" s="383"/>
      <c r="DC112" s="383"/>
      <c r="DD112" s="383"/>
      <c r="DE112" s="383"/>
      <c r="DF112" s="383"/>
      <c r="DG112" s="383"/>
      <c r="DH112" s="384"/>
      <c r="DI112" s="377"/>
      <c r="DJ112" s="377"/>
      <c r="DK112" s="422"/>
      <c r="DL112" s="422"/>
      <c r="DM112" s="422"/>
      <c r="DN112" s="422"/>
      <c r="DO112" s="422"/>
      <c r="DP112" s="422"/>
      <c r="DQ112" s="421"/>
      <c r="DR112" s="385"/>
      <c r="DS112" s="383"/>
      <c r="DT112" s="383"/>
      <c r="DU112" s="383"/>
      <c r="DV112" s="384"/>
      <c r="DW112" s="451"/>
      <c r="DX112" s="385"/>
      <c r="DY112" s="383"/>
      <c r="DZ112" s="383"/>
      <c r="EA112" s="383"/>
      <c r="EB112" s="384"/>
      <c r="EC112" s="451"/>
      <c r="ED112" s="450"/>
    </row>
    <row r="113" spans="2:134" ht="12.6" customHeight="1" x14ac:dyDescent="0.2">
      <c r="B113" s="469"/>
      <c r="C113" s="457"/>
      <c r="D113" s="457"/>
      <c r="E113" s="457"/>
      <c r="F113" s="472"/>
      <c r="G113" s="461"/>
      <c r="H113" s="464"/>
      <c r="I113" s="464"/>
      <c r="J113" s="488"/>
      <c r="K113" s="472"/>
      <c r="L113" s="436"/>
      <c r="M113" s="473"/>
      <c r="N113" s="436"/>
      <c r="O113" s="436"/>
      <c r="P113" s="436"/>
      <c r="Q113" s="408"/>
      <c r="R113" s="409"/>
      <c r="S113" s="436"/>
      <c r="T113" s="445"/>
      <c r="U113" s="408"/>
      <c r="V113" s="409"/>
      <c r="W113" s="436"/>
      <c r="X113" s="194" t="s">
        <v>157</v>
      </c>
      <c r="Y113" s="208" t="s">
        <v>152</v>
      </c>
      <c r="Z113" s="205">
        <f>VLOOKUP($X113,vstupy!$B$18:$F$31,MATCH($Y113,vstupy!$B$17:$F$17,0),0)</f>
        <v>0</v>
      </c>
      <c r="AA113" s="133" t="s">
        <v>158</v>
      </c>
      <c r="AB113" s="205">
        <f>VLOOKUP($AA113,vstupy!$B$34:$C$36,2,FALSE)</f>
        <v>0</v>
      </c>
      <c r="AC113" s="205">
        <f t="shared" si="1273"/>
        <v>0</v>
      </c>
      <c r="AD113" s="467"/>
      <c r="AE113" s="419"/>
      <c r="AF113" s="385"/>
      <c r="AG113" s="414"/>
      <c r="AH113" s="414"/>
      <c r="AI113" s="414"/>
      <c r="AJ113" s="414"/>
      <c r="AK113" s="414"/>
      <c r="AL113" s="414"/>
      <c r="AM113" s="413"/>
      <c r="AN113" s="414"/>
      <c r="AO113" s="415"/>
      <c r="AP113" s="385"/>
      <c r="AQ113" s="383"/>
      <c r="AR113" s="383"/>
      <c r="AS113" s="383"/>
      <c r="AT113" s="383"/>
      <c r="AU113" s="383"/>
      <c r="AV113" s="383"/>
      <c r="AW113" s="383"/>
      <c r="AX113" s="383"/>
      <c r="AY113" s="383"/>
      <c r="AZ113" s="383"/>
      <c r="BA113" s="383"/>
      <c r="BB113" s="383"/>
      <c r="BC113" s="383"/>
      <c r="BD113" s="383"/>
      <c r="BE113" s="383"/>
      <c r="BF113" s="383"/>
      <c r="BG113" s="383"/>
      <c r="BH113" s="383"/>
      <c r="BI113" s="494"/>
      <c r="BJ113" s="380"/>
      <c r="BK113" s="385"/>
      <c r="BL113" s="383"/>
      <c r="BM113" s="383"/>
      <c r="BN113" s="383"/>
      <c r="BO113" s="383"/>
      <c r="BP113" s="383"/>
      <c r="BQ113" s="383"/>
      <c r="BR113" s="383"/>
      <c r="BS113" s="383"/>
      <c r="BT113" s="384"/>
      <c r="BU113" s="385"/>
      <c r="BV113" s="383"/>
      <c r="BW113" s="383"/>
      <c r="BX113" s="383"/>
      <c r="BY113" s="383"/>
      <c r="BZ113" s="383"/>
      <c r="CA113" s="383"/>
      <c r="CB113" s="383"/>
      <c r="CC113" s="383"/>
      <c r="CD113" s="384"/>
      <c r="CE113" s="426"/>
      <c r="CF113" s="385"/>
      <c r="CG113" s="383"/>
      <c r="CH113" s="383"/>
      <c r="CI113" s="383"/>
      <c r="CJ113" s="384"/>
      <c r="CK113" s="427"/>
      <c r="CL113" s="425"/>
      <c r="CM113" s="385"/>
      <c r="CN113" s="383"/>
      <c r="CO113" s="383"/>
      <c r="CP113" s="383"/>
      <c r="CQ113" s="383"/>
      <c r="CR113" s="383"/>
      <c r="CS113" s="383"/>
      <c r="CT113" s="383"/>
      <c r="CU113" s="383"/>
      <c r="CV113" s="384"/>
      <c r="CW113" s="380"/>
      <c r="CX113" s="380"/>
      <c r="CY113" s="385"/>
      <c r="CZ113" s="383"/>
      <c r="DA113" s="383"/>
      <c r="DB113" s="383"/>
      <c r="DC113" s="383"/>
      <c r="DD113" s="383"/>
      <c r="DE113" s="383"/>
      <c r="DF113" s="383"/>
      <c r="DG113" s="383"/>
      <c r="DH113" s="384"/>
      <c r="DI113" s="377"/>
      <c r="DJ113" s="377"/>
      <c r="DK113" s="422"/>
      <c r="DL113" s="422"/>
      <c r="DM113" s="422"/>
      <c r="DN113" s="422"/>
      <c r="DO113" s="422"/>
      <c r="DP113" s="422"/>
      <c r="DQ113" s="421"/>
      <c r="DR113" s="385"/>
      <c r="DS113" s="383"/>
      <c r="DT113" s="383"/>
      <c r="DU113" s="383"/>
      <c r="DV113" s="384"/>
      <c r="DW113" s="451"/>
      <c r="DX113" s="385"/>
      <c r="DY113" s="383"/>
      <c r="DZ113" s="383"/>
      <c r="EA113" s="383"/>
      <c r="EB113" s="384"/>
      <c r="EC113" s="451"/>
      <c r="ED113" s="450"/>
    </row>
    <row r="114" spans="2:134" ht="12.6" customHeight="1" x14ac:dyDescent="0.2">
      <c r="B114" s="469">
        <f t="shared" ref="B114" si="1971">B111+1</f>
        <v>36</v>
      </c>
      <c r="C114" s="457"/>
      <c r="D114" s="457"/>
      <c r="E114" s="457"/>
      <c r="F114" s="470" t="s">
        <v>212</v>
      </c>
      <c r="G114" s="461"/>
      <c r="H114" s="462" t="str">
        <f t="shared" ref="H114" si="1972">IF($F114="3e)  Skoršia transpozícia  - zavedenie transpozície pred termínom ktorý určuje smernica EÚ. "," ","")</f>
        <v/>
      </c>
      <c r="I114" s="462" t="str">
        <f t="shared" ref="I114" si="1973">IF($F114="3e)  Skoršia transpozícia  - zavedenie transpozície pred termínom ktorý určuje smernica EÚ. ",$H114,"NA")</f>
        <v>NA</v>
      </c>
      <c r="J114" s="486">
        <f>IF(I114&gt;12,1,I114/12)</f>
        <v>1</v>
      </c>
      <c r="K114" s="470"/>
      <c r="L114" s="436"/>
      <c r="M114" s="473">
        <f>IF(L114="N",0,L114)</f>
        <v>0</v>
      </c>
      <c r="N114" s="436" t="s">
        <v>212</v>
      </c>
      <c r="O114" s="436"/>
      <c r="P114" s="436"/>
      <c r="Q114" s="408" t="s">
        <v>36</v>
      </c>
      <c r="R114" s="409">
        <f>VLOOKUP(Q114,vstupy!$B$3:$C$15,2,FALSE)</f>
        <v>0</v>
      </c>
      <c r="S114" s="436"/>
      <c r="T114" s="445"/>
      <c r="U114" s="408" t="s">
        <v>36</v>
      </c>
      <c r="V114" s="409">
        <f>VLOOKUP(U114,vstupy!$B$3:$C$15,2,FALSE)</f>
        <v>0</v>
      </c>
      <c r="W114" s="436"/>
      <c r="X114" s="194" t="s">
        <v>157</v>
      </c>
      <c r="Y114" s="208" t="s">
        <v>152</v>
      </c>
      <c r="Z114" s="205">
        <f>VLOOKUP($X114,vstupy!$B$18:$F$31,MATCH($Y114,vstupy!$B$17:$F$17,0),0)</f>
        <v>0</v>
      </c>
      <c r="AA114" s="133" t="s">
        <v>158</v>
      </c>
      <c r="AB114" s="205">
        <f>VLOOKUP($AA114,vstupy!$B$34:$C$36,2,FALSE)</f>
        <v>0</v>
      </c>
      <c r="AC114" s="205">
        <f t="shared" si="1273"/>
        <v>0</v>
      </c>
      <c r="AD114" s="465" t="s">
        <v>36</v>
      </c>
      <c r="AE114" s="417">
        <f>VLOOKUP(AD114,vstupy!$B$3:$C$15,2,FALSE)</f>
        <v>0</v>
      </c>
      <c r="AF114" s="458" t="str">
        <f>IFERROR(IF(M114=0,"N",O114/L114*J114),0)</f>
        <v>N</v>
      </c>
      <c r="AG114" s="414">
        <f>O114*J114</f>
        <v>0</v>
      </c>
      <c r="AH114" s="416">
        <f t="shared" ref="AH114" si="1974">P114*R114*J114</f>
        <v>0</v>
      </c>
      <c r="AI114" s="413">
        <f t="shared" ref="AI114" si="1975">IFERROR(AH114*M114,0)</f>
        <v>0</v>
      </c>
      <c r="AJ114" s="416" t="str">
        <f t="shared" si="1395"/>
        <v>N</v>
      </c>
      <c r="AK114" s="414">
        <f t="shared" ref="AK114" si="1976">S114*J114</f>
        <v>0</v>
      </c>
      <c r="AL114" s="414">
        <f>T114*V114*J114</f>
        <v>0</v>
      </c>
      <c r="AM114" s="429">
        <f t="shared" ref="AM114" si="1977">IFERROR(AL114*M114,0)</f>
        <v>0</v>
      </c>
      <c r="AN114" s="413">
        <f t="shared" ref="AN114" si="1978">IF(W114&gt;0,IF(AE114&gt;0,($G$5/160)*(W114/60)*AE114*J114,0),IF(AE114&gt;0,($G$5/160)*((AC114+AC115+AC116)/60)*AE114*J114,0))</f>
        <v>0</v>
      </c>
      <c r="AO114" s="415">
        <f>IFERROR(AN114*M114,0)</f>
        <v>0</v>
      </c>
      <c r="AP114" s="385">
        <f t="shared" ref="AP114" si="1979">IF($N114="In (zvyšuje náklady)",AF114,0)</f>
        <v>0</v>
      </c>
      <c r="AQ114" s="383">
        <f t="shared" ref="AQ114" si="1980">IF($N114="In (zvyšuje náklady)",AG114,0)</f>
        <v>0</v>
      </c>
      <c r="AR114" s="383">
        <f t="shared" ref="AR114" si="1981">IF($N114="In (zvyšuje náklady)",AH114,0)</f>
        <v>0</v>
      </c>
      <c r="AS114" s="383">
        <f t="shared" ref="AS114" si="1982">IF($N114="In (zvyšuje náklady)",AI114,0)</f>
        <v>0</v>
      </c>
      <c r="AT114" s="383">
        <f t="shared" ref="AT114" si="1983">IF($N114="In (zvyšuje náklady)",AJ114,0)</f>
        <v>0</v>
      </c>
      <c r="AU114" s="383">
        <f t="shared" ref="AU114" si="1984">IF($N114="In (zvyšuje náklady)",AK114,0)</f>
        <v>0</v>
      </c>
      <c r="AV114" s="383">
        <f t="shared" ref="AV114" si="1985">IF($N114="In (zvyšuje náklady)",AL114,0)</f>
        <v>0</v>
      </c>
      <c r="AW114" s="383">
        <f t="shared" ref="AW114" si="1986">IF($N114="In (zvyšuje náklady)",AM114,0)</f>
        <v>0</v>
      </c>
      <c r="AX114" s="383">
        <f t="shared" ref="AX114" si="1987">IF($N114="In (zvyšuje náklady)",AN114,0)</f>
        <v>0</v>
      </c>
      <c r="AY114" s="383">
        <f t="shared" ref="AY114" si="1988">IF($N114="In (zvyšuje náklady)",AO114,0)</f>
        <v>0</v>
      </c>
      <c r="AZ114" s="383" t="str">
        <f t="shared" ref="AZ114" si="1989">IF($N114="Out (znižuje náklady)",AF114,"0")</f>
        <v>0</v>
      </c>
      <c r="BA114" s="383" t="str">
        <f t="shared" ref="BA114" si="1990">IF($N114="Out (znižuje náklady)",AG114,"0")</f>
        <v>0</v>
      </c>
      <c r="BB114" s="383" t="str">
        <f t="shared" ref="BB114" si="1991">IF($N114="Out (znižuje náklady)",AH114,"0")</f>
        <v>0</v>
      </c>
      <c r="BC114" s="383" t="str">
        <f t="shared" ref="BC114" si="1992">IF($N114="Out (znižuje náklady)",AI114,"0")</f>
        <v>0</v>
      </c>
      <c r="BD114" s="383" t="str">
        <f t="shared" ref="BD114" si="1993">IF($N114="Out (znižuje náklady)",AJ114,"0")</f>
        <v>0</v>
      </c>
      <c r="BE114" s="383" t="str">
        <f t="shared" ref="BE114" si="1994">IF($N114="Out (znižuje náklady)",AK114,"0")</f>
        <v>0</v>
      </c>
      <c r="BF114" s="383" t="str">
        <f t="shared" ref="BF114" si="1995">IF($N114="Out (znižuje náklady)",AL114,"0")</f>
        <v>0</v>
      </c>
      <c r="BG114" s="383" t="str">
        <f t="shared" ref="BG114" si="1996">IF($N114="Out (znižuje náklady)",AM114,"0")</f>
        <v>0</v>
      </c>
      <c r="BH114" s="383" t="str">
        <f t="shared" ref="BH114" si="1997">IF($N114="Out (znižuje náklady)",AN114,"0")</f>
        <v>0</v>
      </c>
      <c r="BI114" s="494" t="str">
        <f t="shared" ref="BI114" si="1998">IF($N114="Out (znižuje náklady)",AO114,"0")</f>
        <v>0</v>
      </c>
      <c r="BJ114" s="380">
        <f>IF(F114=vstupy!$B$47,0,1)</f>
        <v>1</v>
      </c>
      <c r="BK114" s="385">
        <f t="shared" ref="BK114" si="1999">$BJ114*AP114</f>
        <v>0</v>
      </c>
      <c r="BL114" s="383">
        <f t="shared" ref="BL114" si="2000">$BJ114*AQ114</f>
        <v>0</v>
      </c>
      <c r="BM114" s="383">
        <f t="shared" ref="BM114" si="2001">$BJ114*AR114</f>
        <v>0</v>
      </c>
      <c r="BN114" s="383">
        <f t="shared" ref="BN114" si="2002">$BJ114*AS114</f>
        <v>0</v>
      </c>
      <c r="BO114" s="383">
        <f t="shared" ref="BO114" si="2003">$BJ114*AT114</f>
        <v>0</v>
      </c>
      <c r="BP114" s="383">
        <f t="shared" ref="BP114" si="2004">$BJ114*AU114</f>
        <v>0</v>
      </c>
      <c r="BQ114" s="383">
        <f t="shared" ref="BQ114" si="2005">$BJ114*AV114</f>
        <v>0</v>
      </c>
      <c r="BR114" s="383">
        <f t="shared" ref="BR114" si="2006">$BJ114*AW114</f>
        <v>0</v>
      </c>
      <c r="BS114" s="383">
        <f t="shared" ref="BS114" si="2007">$BJ114*AX114</f>
        <v>0</v>
      </c>
      <c r="BT114" s="384">
        <f t="shared" ref="BT114" si="2008">$BJ114*AY114</f>
        <v>0</v>
      </c>
      <c r="BU114" s="385">
        <f t="shared" ref="BU114" si="2009">$BJ114*AZ114</f>
        <v>0</v>
      </c>
      <c r="BV114" s="383">
        <f t="shared" ref="BV114" si="2010">$BJ114*BA114</f>
        <v>0</v>
      </c>
      <c r="BW114" s="383">
        <f t="shared" ref="BW114" si="2011">$BJ114*BB114</f>
        <v>0</v>
      </c>
      <c r="BX114" s="383">
        <f t="shared" ref="BX114" si="2012">$BJ114*BC114</f>
        <v>0</v>
      </c>
      <c r="BY114" s="383">
        <f t="shared" ref="BY114" si="2013">$BJ114*BD114</f>
        <v>0</v>
      </c>
      <c r="BZ114" s="383">
        <f t="shared" ref="BZ114" si="2014">$BJ114*BE114</f>
        <v>0</v>
      </c>
      <c r="CA114" s="383">
        <f t="shared" ref="CA114" si="2015">$BJ114*BF114</f>
        <v>0</v>
      </c>
      <c r="CB114" s="383">
        <f t="shared" ref="CB114" si="2016">$BJ114*BG114</f>
        <v>0</v>
      </c>
      <c r="CC114" s="383">
        <f t="shared" ref="CC114" si="2017">$BJ114*BH114</f>
        <v>0</v>
      </c>
      <c r="CD114" s="384">
        <f t="shared" ref="CD114" si="2018">$BJ114*BI114</f>
        <v>0</v>
      </c>
      <c r="CE114" s="426">
        <f>IF(N114="Nemení sa",1,0)</f>
        <v>0</v>
      </c>
      <c r="CF114" s="385">
        <f>AG114*$CE114</f>
        <v>0</v>
      </c>
      <c r="CG114" s="383">
        <f>AI114*$CE114</f>
        <v>0</v>
      </c>
      <c r="CH114" s="383">
        <f>AK114*$CE114</f>
        <v>0</v>
      </c>
      <c r="CI114" s="383">
        <f>AM114*$CE114</f>
        <v>0</v>
      </c>
      <c r="CJ114" s="384">
        <f>AO114*$CE114</f>
        <v>0</v>
      </c>
      <c r="CK114" s="427">
        <f t="shared" ref="CK114" si="2019">SUM(CF114:CJ116)</f>
        <v>0</v>
      </c>
      <c r="CL114" s="423">
        <f>IF(F114=vstupy!B$42,"1",0)</f>
        <v>0</v>
      </c>
      <c r="CM114" s="385">
        <f t="shared" ref="CM114:CV114" si="2020">IF($CL114="1",AP114,0)</f>
        <v>0</v>
      </c>
      <c r="CN114" s="383">
        <f t="shared" si="2020"/>
        <v>0</v>
      </c>
      <c r="CO114" s="383">
        <f t="shared" si="2020"/>
        <v>0</v>
      </c>
      <c r="CP114" s="383">
        <f t="shared" si="2020"/>
        <v>0</v>
      </c>
      <c r="CQ114" s="383">
        <f t="shared" si="2020"/>
        <v>0</v>
      </c>
      <c r="CR114" s="383">
        <f t="shared" si="2020"/>
        <v>0</v>
      </c>
      <c r="CS114" s="383">
        <f t="shared" si="2020"/>
        <v>0</v>
      </c>
      <c r="CT114" s="383">
        <f t="shared" si="2020"/>
        <v>0</v>
      </c>
      <c r="CU114" s="383">
        <f t="shared" si="2020"/>
        <v>0</v>
      </c>
      <c r="CV114" s="384">
        <f t="shared" si="2020"/>
        <v>0</v>
      </c>
      <c r="CW114" s="380">
        <f>CP114+CT114+CV114</f>
        <v>0</v>
      </c>
      <c r="CX114" s="380">
        <f t="shared" ref="CX114" si="2021">CN114+CR114</f>
        <v>0</v>
      </c>
      <c r="CY114" s="385">
        <f t="shared" ref="CY114:DH114" si="2022">IF($CL114="1",AZ114,0)</f>
        <v>0</v>
      </c>
      <c r="CZ114" s="383">
        <f t="shared" si="2022"/>
        <v>0</v>
      </c>
      <c r="DA114" s="383">
        <f t="shared" si="2022"/>
        <v>0</v>
      </c>
      <c r="DB114" s="383">
        <f t="shared" si="2022"/>
        <v>0</v>
      </c>
      <c r="DC114" s="383">
        <f t="shared" si="2022"/>
        <v>0</v>
      </c>
      <c r="DD114" s="383">
        <f t="shared" si="2022"/>
        <v>0</v>
      </c>
      <c r="DE114" s="383">
        <f t="shared" si="2022"/>
        <v>0</v>
      </c>
      <c r="DF114" s="383">
        <f t="shared" si="2022"/>
        <v>0</v>
      </c>
      <c r="DG114" s="383">
        <f t="shared" si="2022"/>
        <v>0</v>
      </c>
      <c r="DH114" s="384">
        <f t="shared" si="2022"/>
        <v>0</v>
      </c>
      <c r="DI114" s="377">
        <f>DB114+DF114+DH114</f>
        <v>0</v>
      </c>
      <c r="DJ114" s="377">
        <f t="shared" ref="DJ114" si="2023">CZ114+DD114</f>
        <v>0</v>
      </c>
      <c r="DK114" s="422">
        <f>IF(CE114=0,1,0)</f>
        <v>1</v>
      </c>
      <c r="DL114" s="422">
        <f>IFERROR(IF($AF114="N",AH114+AJ114+AL114+AN114,AF114+AH114+AJ114+AL114+AN114),0)*$DK114</f>
        <v>0</v>
      </c>
      <c r="DM114" s="422">
        <f>(AG114+AI114+AK114+AM114+AO114)*$DK114</f>
        <v>0</v>
      </c>
      <c r="DN114" s="422">
        <f>AS114+AW114+AY114-CW114</f>
        <v>0</v>
      </c>
      <c r="DO114" s="422">
        <f>BC114+BG114+BI114-DI114</f>
        <v>0</v>
      </c>
      <c r="DP114" s="422">
        <f>DN114+DO114</f>
        <v>0</v>
      </c>
      <c r="DQ114" s="421" t="str">
        <f>IF(OR(F114=vstupy!B$40,F114=vstupy!B$41,F114=vstupy!B$42,),"0","1")</f>
        <v>0</v>
      </c>
      <c r="DR114" s="385">
        <f>IF($DQ114="1",AQ114,"0")+CF114</f>
        <v>0</v>
      </c>
      <c r="DS114" s="383">
        <f>IF($DQ114="1",AS114,"0")+CG114</f>
        <v>0</v>
      </c>
      <c r="DT114" s="383">
        <f>IF($DQ114="1",AU114,"0")+CH114</f>
        <v>0</v>
      </c>
      <c r="DU114" s="383">
        <f>IF($DQ114="1",AW114,"0")+CI114</f>
        <v>0</v>
      </c>
      <c r="DV114" s="384">
        <f>IF($DQ114="1",AY114,"0")+CJ114</f>
        <v>0</v>
      </c>
      <c r="DW114" s="451">
        <f t="shared" ref="DW114" si="2024">SUM(DR114:DV116)</f>
        <v>0</v>
      </c>
      <c r="DX114" s="385" t="str">
        <f t="shared" ref="DX114" si="2025">IF($DQ114="1",BA114,"0")</f>
        <v>0</v>
      </c>
      <c r="DY114" s="383" t="str">
        <f t="shared" ref="DY114" si="2026">IF($DQ114="1",BC114,"0")</f>
        <v>0</v>
      </c>
      <c r="DZ114" s="383" t="str">
        <f t="shared" ref="DZ114" si="2027">IF($DQ114="1",BE114,"0")</f>
        <v>0</v>
      </c>
      <c r="EA114" s="383" t="str">
        <f>IF($DQ114="1",BG114,"0")</f>
        <v>0</v>
      </c>
      <c r="EB114" s="384" t="str">
        <f>IF($DQ114="1",BI114,"0")</f>
        <v>0</v>
      </c>
      <c r="EC114" s="451">
        <f t="shared" ref="EC114" si="2028">SUM(DX114:EB116)</f>
        <v>0</v>
      </c>
      <c r="ED114" s="450">
        <f>EC114+DW114</f>
        <v>0</v>
      </c>
    </row>
    <row r="115" spans="2:134" ht="12.6" customHeight="1" x14ac:dyDescent="0.2">
      <c r="B115" s="469"/>
      <c r="C115" s="457"/>
      <c r="D115" s="457"/>
      <c r="E115" s="457"/>
      <c r="F115" s="471"/>
      <c r="G115" s="461"/>
      <c r="H115" s="463"/>
      <c r="I115" s="463"/>
      <c r="J115" s="487"/>
      <c r="K115" s="471"/>
      <c r="L115" s="436"/>
      <c r="M115" s="473"/>
      <c r="N115" s="436"/>
      <c r="O115" s="436"/>
      <c r="P115" s="436"/>
      <c r="Q115" s="408"/>
      <c r="R115" s="409"/>
      <c r="S115" s="436"/>
      <c r="T115" s="445"/>
      <c r="U115" s="408"/>
      <c r="V115" s="409"/>
      <c r="W115" s="436"/>
      <c r="X115" s="194" t="s">
        <v>157</v>
      </c>
      <c r="Y115" s="208" t="s">
        <v>152</v>
      </c>
      <c r="Z115" s="205">
        <f>VLOOKUP($X115,vstupy!$B$18:$F$31,MATCH($Y115,vstupy!$B$17:$F$17,0),0)</f>
        <v>0</v>
      </c>
      <c r="AA115" s="133" t="s">
        <v>158</v>
      </c>
      <c r="AB115" s="205">
        <f>VLOOKUP($AA115,vstupy!$B$34:$C$36,2,FALSE)</f>
        <v>0</v>
      </c>
      <c r="AC115" s="205">
        <f t="shared" si="1273"/>
        <v>0</v>
      </c>
      <c r="AD115" s="466"/>
      <c r="AE115" s="418"/>
      <c r="AF115" s="385"/>
      <c r="AG115" s="414"/>
      <c r="AH115" s="414"/>
      <c r="AI115" s="414"/>
      <c r="AJ115" s="414"/>
      <c r="AK115" s="414"/>
      <c r="AL115" s="414"/>
      <c r="AM115" s="430"/>
      <c r="AN115" s="414"/>
      <c r="AO115" s="415"/>
      <c r="AP115" s="385"/>
      <c r="AQ115" s="383"/>
      <c r="AR115" s="383"/>
      <c r="AS115" s="383"/>
      <c r="AT115" s="383"/>
      <c r="AU115" s="383"/>
      <c r="AV115" s="383"/>
      <c r="AW115" s="383"/>
      <c r="AX115" s="383"/>
      <c r="AY115" s="383"/>
      <c r="AZ115" s="383"/>
      <c r="BA115" s="383"/>
      <c r="BB115" s="383"/>
      <c r="BC115" s="383"/>
      <c r="BD115" s="383"/>
      <c r="BE115" s="383"/>
      <c r="BF115" s="383"/>
      <c r="BG115" s="383"/>
      <c r="BH115" s="383"/>
      <c r="BI115" s="494"/>
      <c r="BJ115" s="380"/>
      <c r="BK115" s="385"/>
      <c r="BL115" s="383"/>
      <c r="BM115" s="383"/>
      <c r="BN115" s="383"/>
      <c r="BO115" s="383"/>
      <c r="BP115" s="383"/>
      <c r="BQ115" s="383"/>
      <c r="BR115" s="383"/>
      <c r="BS115" s="383"/>
      <c r="BT115" s="384"/>
      <c r="BU115" s="385"/>
      <c r="BV115" s="383"/>
      <c r="BW115" s="383"/>
      <c r="BX115" s="383"/>
      <c r="BY115" s="383"/>
      <c r="BZ115" s="383"/>
      <c r="CA115" s="383"/>
      <c r="CB115" s="383"/>
      <c r="CC115" s="383"/>
      <c r="CD115" s="384"/>
      <c r="CE115" s="426"/>
      <c r="CF115" s="385"/>
      <c r="CG115" s="383"/>
      <c r="CH115" s="383"/>
      <c r="CI115" s="383"/>
      <c r="CJ115" s="384"/>
      <c r="CK115" s="427"/>
      <c r="CL115" s="424"/>
      <c r="CM115" s="385"/>
      <c r="CN115" s="383"/>
      <c r="CO115" s="383"/>
      <c r="CP115" s="383"/>
      <c r="CQ115" s="383"/>
      <c r="CR115" s="383"/>
      <c r="CS115" s="383"/>
      <c r="CT115" s="383"/>
      <c r="CU115" s="383"/>
      <c r="CV115" s="384"/>
      <c r="CW115" s="380"/>
      <c r="CX115" s="380"/>
      <c r="CY115" s="385"/>
      <c r="CZ115" s="383"/>
      <c r="DA115" s="383"/>
      <c r="DB115" s="383"/>
      <c r="DC115" s="383"/>
      <c r="DD115" s="383"/>
      <c r="DE115" s="383"/>
      <c r="DF115" s="383"/>
      <c r="DG115" s="383"/>
      <c r="DH115" s="384"/>
      <c r="DI115" s="377"/>
      <c r="DJ115" s="377"/>
      <c r="DK115" s="422"/>
      <c r="DL115" s="422"/>
      <c r="DM115" s="422"/>
      <c r="DN115" s="422"/>
      <c r="DO115" s="422"/>
      <c r="DP115" s="422"/>
      <c r="DQ115" s="421"/>
      <c r="DR115" s="385"/>
      <c r="DS115" s="383"/>
      <c r="DT115" s="383"/>
      <c r="DU115" s="383"/>
      <c r="DV115" s="384"/>
      <c r="DW115" s="451"/>
      <c r="DX115" s="385"/>
      <c r="DY115" s="383"/>
      <c r="DZ115" s="383"/>
      <c r="EA115" s="383"/>
      <c r="EB115" s="384"/>
      <c r="EC115" s="451"/>
      <c r="ED115" s="450"/>
    </row>
    <row r="116" spans="2:134" ht="12.6" customHeight="1" x14ac:dyDescent="0.2">
      <c r="B116" s="469"/>
      <c r="C116" s="457"/>
      <c r="D116" s="457"/>
      <c r="E116" s="457"/>
      <c r="F116" s="472"/>
      <c r="G116" s="461"/>
      <c r="H116" s="464"/>
      <c r="I116" s="464"/>
      <c r="J116" s="488"/>
      <c r="K116" s="472"/>
      <c r="L116" s="436"/>
      <c r="M116" s="473"/>
      <c r="N116" s="436"/>
      <c r="O116" s="436"/>
      <c r="P116" s="436"/>
      <c r="Q116" s="408"/>
      <c r="R116" s="409"/>
      <c r="S116" s="436"/>
      <c r="T116" s="445"/>
      <c r="U116" s="408"/>
      <c r="V116" s="409"/>
      <c r="W116" s="436"/>
      <c r="X116" s="194" t="s">
        <v>157</v>
      </c>
      <c r="Y116" s="208" t="s">
        <v>152</v>
      </c>
      <c r="Z116" s="205">
        <f>VLOOKUP($X116,vstupy!$B$18:$F$31,MATCH($Y116,vstupy!$B$17:$F$17,0),0)</f>
        <v>0</v>
      </c>
      <c r="AA116" s="133" t="s">
        <v>158</v>
      </c>
      <c r="AB116" s="205">
        <f>VLOOKUP($AA116,vstupy!$B$34:$C$36,2,FALSE)</f>
        <v>0</v>
      </c>
      <c r="AC116" s="205">
        <f t="shared" si="1273"/>
        <v>0</v>
      </c>
      <c r="AD116" s="467"/>
      <c r="AE116" s="419"/>
      <c r="AF116" s="385"/>
      <c r="AG116" s="414"/>
      <c r="AH116" s="414"/>
      <c r="AI116" s="414"/>
      <c r="AJ116" s="414"/>
      <c r="AK116" s="414"/>
      <c r="AL116" s="414"/>
      <c r="AM116" s="413"/>
      <c r="AN116" s="414"/>
      <c r="AO116" s="415"/>
      <c r="AP116" s="385"/>
      <c r="AQ116" s="383"/>
      <c r="AR116" s="383"/>
      <c r="AS116" s="383"/>
      <c r="AT116" s="383"/>
      <c r="AU116" s="383"/>
      <c r="AV116" s="383"/>
      <c r="AW116" s="383"/>
      <c r="AX116" s="383"/>
      <c r="AY116" s="383"/>
      <c r="AZ116" s="383"/>
      <c r="BA116" s="383"/>
      <c r="BB116" s="383"/>
      <c r="BC116" s="383"/>
      <c r="BD116" s="383"/>
      <c r="BE116" s="383"/>
      <c r="BF116" s="383"/>
      <c r="BG116" s="383"/>
      <c r="BH116" s="383"/>
      <c r="BI116" s="494"/>
      <c r="BJ116" s="380"/>
      <c r="BK116" s="385"/>
      <c r="BL116" s="383"/>
      <c r="BM116" s="383"/>
      <c r="BN116" s="383"/>
      <c r="BO116" s="383"/>
      <c r="BP116" s="383"/>
      <c r="BQ116" s="383"/>
      <c r="BR116" s="383"/>
      <c r="BS116" s="383"/>
      <c r="BT116" s="384"/>
      <c r="BU116" s="385"/>
      <c r="BV116" s="383"/>
      <c r="BW116" s="383"/>
      <c r="BX116" s="383"/>
      <c r="BY116" s="383"/>
      <c r="BZ116" s="383"/>
      <c r="CA116" s="383"/>
      <c r="CB116" s="383"/>
      <c r="CC116" s="383"/>
      <c r="CD116" s="384"/>
      <c r="CE116" s="426"/>
      <c r="CF116" s="385"/>
      <c r="CG116" s="383"/>
      <c r="CH116" s="383"/>
      <c r="CI116" s="383"/>
      <c r="CJ116" s="384"/>
      <c r="CK116" s="427"/>
      <c r="CL116" s="425"/>
      <c r="CM116" s="385"/>
      <c r="CN116" s="383"/>
      <c r="CO116" s="383"/>
      <c r="CP116" s="383"/>
      <c r="CQ116" s="383"/>
      <c r="CR116" s="383"/>
      <c r="CS116" s="383"/>
      <c r="CT116" s="383"/>
      <c r="CU116" s="383"/>
      <c r="CV116" s="384"/>
      <c r="CW116" s="380"/>
      <c r="CX116" s="380"/>
      <c r="CY116" s="385"/>
      <c r="CZ116" s="383"/>
      <c r="DA116" s="383"/>
      <c r="DB116" s="383"/>
      <c r="DC116" s="383"/>
      <c r="DD116" s="383"/>
      <c r="DE116" s="383"/>
      <c r="DF116" s="383"/>
      <c r="DG116" s="383"/>
      <c r="DH116" s="384"/>
      <c r="DI116" s="377"/>
      <c r="DJ116" s="377"/>
      <c r="DK116" s="422"/>
      <c r="DL116" s="422"/>
      <c r="DM116" s="422"/>
      <c r="DN116" s="422"/>
      <c r="DO116" s="422"/>
      <c r="DP116" s="422"/>
      <c r="DQ116" s="421"/>
      <c r="DR116" s="385"/>
      <c r="DS116" s="383"/>
      <c r="DT116" s="383"/>
      <c r="DU116" s="383"/>
      <c r="DV116" s="384"/>
      <c r="DW116" s="451"/>
      <c r="DX116" s="385"/>
      <c r="DY116" s="383"/>
      <c r="DZ116" s="383"/>
      <c r="EA116" s="383"/>
      <c r="EB116" s="384"/>
      <c r="EC116" s="451"/>
      <c r="ED116" s="450"/>
    </row>
    <row r="117" spans="2:134" ht="12.6" customHeight="1" x14ac:dyDescent="0.2">
      <c r="B117" s="469">
        <f t="shared" ref="B117" si="2029">B114+1</f>
        <v>37</v>
      </c>
      <c r="C117" s="457"/>
      <c r="D117" s="457"/>
      <c r="E117" s="457"/>
      <c r="F117" s="470" t="s">
        <v>212</v>
      </c>
      <c r="G117" s="461"/>
      <c r="H117" s="462" t="str">
        <f t="shared" ref="H117" si="2030">IF($F117="3e)  Skoršia transpozícia  - zavedenie transpozície pred termínom ktorý určuje smernica EÚ. "," ","")</f>
        <v/>
      </c>
      <c r="I117" s="462" t="str">
        <f t="shared" ref="I117" si="2031">IF($F117="3e)  Skoršia transpozícia  - zavedenie transpozície pred termínom ktorý určuje smernica EÚ. ",$H117,"NA")</f>
        <v>NA</v>
      </c>
      <c r="J117" s="486">
        <f>IF(I117&gt;12,1,I117/12)</f>
        <v>1</v>
      </c>
      <c r="K117" s="470"/>
      <c r="L117" s="436"/>
      <c r="M117" s="473">
        <f>IF(L117="N",0,L117)</f>
        <v>0</v>
      </c>
      <c r="N117" s="436" t="s">
        <v>212</v>
      </c>
      <c r="O117" s="436"/>
      <c r="P117" s="436"/>
      <c r="Q117" s="408" t="s">
        <v>36</v>
      </c>
      <c r="R117" s="409">
        <f>VLOOKUP(Q117,vstupy!$B$3:$C$15,2,FALSE)</f>
        <v>0</v>
      </c>
      <c r="S117" s="436"/>
      <c r="T117" s="445"/>
      <c r="U117" s="408" t="s">
        <v>36</v>
      </c>
      <c r="V117" s="409">
        <f>VLOOKUP(U117,vstupy!$B$3:$C$15,2,FALSE)</f>
        <v>0</v>
      </c>
      <c r="W117" s="436"/>
      <c r="X117" s="194" t="s">
        <v>157</v>
      </c>
      <c r="Y117" s="208" t="s">
        <v>152</v>
      </c>
      <c r="Z117" s="205">
        <f>VLOOKUP($X117,vstupy!$B$18:$F$31,MATCH($Y117,vstupy!$B$17:$F$17,0),0)</f>
        <v>0</v>
      </c>
      <c r="AA117" s="133" t="s">
        <v>158</v>
      </c>
      <c r="AB117" s="205">
        <f>VLOOKUP($AA117,vstupy!$B$34:$C$36,2,FALSE)</f>
        <v>0</v>
      </c>
      <c r="AC117" s="205">
        <f t="shared" si="1273"/>
        <v>0</v>
      </c>
      <c r="AD117" s="465" t="s">
        <v>36</v>
      </c>
      <c r="AE117" s="417">
        <f>VLOOKUP(AD117,vstupy!$B$3:$C$15,2,FALSE)</f>
        <v>0</v>
      </c>
      <c r="AF117" s="458" t="str">
        <f>IFERROR(IF(M117=0,"N",O117/L117*J117),0)</f>
        <v>N</v>
      </c>
      <c r="AG117" s="414">
        <f>O117*J117</f>
        <v>0</v>
      </c>
      <c r="AH117" s="416">
        <f t="shared" ref="AH117" si="2032">P117*R117*J117</f>
        <v>0</v>
      </c>
      <c r="AI117" s="413">
        <f t="shared" ref="AI117" si="2033">IFERROR(AH117*M117,0)</f>
        <v>0</v>
      </c>
      <c r="AJ117" s="416" t="str">
        <f t="shared" si="1395"/>
        <v>N</v>
      </c>
      <c r="AK117" s="414">
        <f t="shared" ref="AK117" si="2034">S117*J117</f>
        <v>0</v>
      </c>
      <c r="AL117" s="414">
        <f>T117*V117*J117</f>
        <v>0</v>
      </c>
      <c r="AM117" s="429">
        <f t="shared" ref="AM117" si="2035">IFERROR(AL117*M117,0)</f>
        <v>0</v>
      </c>
      <c r="AN117" s="413">
        <f t="shared" ref="AN117" si="2036">IF(W117&gt;0,IF(AE117&gt;0,($G$5/160)*(W117/60)*AE117*J117,0),IF(AE117&gt;0,($G$5/160)*((AC117+AC118+AC119)/60)*AE117*J117,0))</f>
        <v>0</v>
      </c>
      <c r="AO117" s="415">
        <f>IFERROR(AN117*M117,0)</f>
        <v>0</v>
      </c>
      <c r="AP117" s="385">
        <f t="shared" ref="AP117" si="2037">IF($N117="In (zvyšuje náklady)",AF117,0)</f>
        <v>0</v>
      </c>
      <c r="AQ117" s="383">
        <f t="shared" ref="AQ117" si="2038">IF($N117="In (zvyšuje náklady)",AG117,0)</f>
        <v>0</v>
      </c>
      <c r="AR117" s="383">
        <f t="shared" ref="AR117" si="2039">IF($N117="In (zvyšuje náklady)",AH117,0)</f>
        <v>0</v>
      </c>
      <c r="AS117" s="383">
        <f t="shared" ref="AS117" si="2040">IF($N117="In (zvyšuje náklady)",AI117,0)</f>
        <v>0</v>
      </c>
      <c r="AT117" s="383">
        <f t="shared" ref="AT117" si="2041">IF($N117="In (zvyšuje náklady)",AJ117,0)</f>
        <v>0</v>
      </c>
      <c r="AU117" s="383">
        <f t="shared" ref="AU117" si="2042">IF($N117="In (zvyšuje náklady)",AK117,0)</f>
        <v>0</v>
      </c>
      <c r="AV117" s="383">
        <f t="shared" ref="AV117" si="2043">IF($N117="In (zvyšuje náklady)",AL117,0)</f>
        <v>0</v>
      </c>
      <c r="AW117" s="383">
        <f t="shared" ref="AW117" si="2044">IF($N117="In (zvyšuje náklady)",AM117,0)</f>
        <v>0</v>
      </c>
      <c r="AX117" s="383">
        <f t="shared" ref="AX117" si="2045">IF($N117="In (zvyšuje náklady)",AN117,0)</f>
        <v>0</v>
      </c>
      <c r="AY117" s="383">
        <f t="shared" ref="AY117" si="2046">IF($N117="In (zvyšuje náklady)",AO117,0)</f>
        <v>0</v>
      </c>
      <c r="AZ117" s="383" t="str">
        <f t="shared" ref="AZ117" si="2047">IF($N117="Out (znižuje náklady)",AF117,"0")</f>
        <v>0</v>
      </c>
      <c r="BA117" s="383" t="str">
        <f t="shared" ref="BA117" si="2048">IF($N117="Out (znižuje náklady)",AG117,"0")</f>
        <v>0</v>
      </c>
      <c r="BB117" s="383" t="str">
        <f t="shared" ref="BB117" si="2049">IF($N117="Out (znižuje náklady)",AH117,"0")</f>
        <v>0</v>
      </c>
      <c r="BC117" s="383" t="str">
        <f t="shared" ref="BC117" si="2050">IF($N117="Out (znižuje náklady)",AI117,"0")</f>
        <v>0</v>
      </c>
      <c r="BD117" s="383" t="str">
        <f t="shared" ref="BD117" si="2051">IF($N117="Out (znižuje náklady)",AJ117,"0")</f>
        <v>0</v>
      </c>
      <c r="BE117" s="383" t="str">
        <f t="shared" ref="BE117" si="2052">IF($N117="Out (znižuje náklady)",AK117,"0")</f>
        <v>0</v>
      </c>
      <c r="BF117" s="383" t="str">
        <f t="shared" ref="BF117" si="2053">IF($N117="Out (znižuje náklady)",AL117,"0")</f>
        <v>0</v>
      </c>
      <c r="BG117" s="383" t="str">
        <f t="shared" ref="BG117" si="2054">IF($N117="Out (znižuje náklady)",AM117,"0")</f>
        <v>0</v>
      </c>
      <c r="BH117" s="383" t="str">
        <f t="shared" ref="BH117" si="2055">IF($N117="Out (znižuje náklady)",AN117,"0")</f>
        <v>0</v>
      </c>
      <c r="BI117" s="494" t="str">
        <f t="shared" ref="BI117" si="2056">IF($N117="Out (znižuje náklady)",AO117,"0")</f>
        <v>0</v>
      </c>
      <c r="BJ117" s="380">
        <f>IF(F117=vstupy!$B$47,0,1)</f>
        <v>1</v>
      </c>
      <c r="BK117" s="385">
        <f t="shared" ref="BK117" si="2057">$BJ117*AP117</f>
        <v>0</v>
      </c>
      <c r="BL117" s="383">
        <f t="shared" ref="BL117" si="2058">$BJ117*AQ117</f>
        <v>0</v>
      </c>
      <c r="BM117" s="383">
        <f t="shared" ref="BM117" si="2059">$BJ117*AR117</f>
        <v>0</v>
      </c>
      <c r="BN117" s="383">
        <f t="shared" ref="BN117" si="2060">$BJ117*AS117</f>
        <v>0</v>
      </c>
      <c r="BO117" s="383">
        <f t="shared" ref="BO117" si="2061">$BJ117*AT117</f>
        <v>0</v>
      </c>
      <c r="BP117" s="383">
        <f t="shared" ref="BP117" si="2062">$BJ117*AU117</f>
        <v>0</v>
      </c>
      <c r="BQ117" s="383">
        <f t="shared" ref="BQ117" si="2063">$BJ117*AV117</f>
        <v>0</v>
      </c>
      <c r="BR117" s="383">
        <f t="shared" ref="BR117" si="2064">$BJ117*AW117</f>
        <v>0</v>
      </c>
      <c r="BS117" s="383">
        <f t="shared" ref="BS117" si="2065">$BJ117*AX117</f>
        <v>0</v>
      </c>
      <c r="BT117" s="384">
        <f t="shared" ref="BT117" si="2066">$BJ117*AY117</f>
        <v>0</v>
      </c>
      <c r="BU117" s="385">
        <f t="shared" ref="BU117" si="2067">$BJ117*AZ117</f>
        <v>0</v>
      </c>
      <c r="BV117" s="383">
        <f t="shared" ref="BV117" si="2068">$BJ117*BA117</f>
        <v>0</v>
      </c>
      <c r="BW117" s="383">
        <f t="shared" ref="BW117" si="2069">$BJ117*BB117</f>
        <v>0</v>
      </c>
      <c r="BX117" s="383">
        <f t="shared" ref="BX117" si="2070">$BJ117*BC117</f>
        <v>0</v>
      </c>
      <c r="BY117" s="383">
        <f t="shared" ref="BY117" si="2071">$BJ117*BD117</f>
        <v>0</v>
      </c>
      <c r="BZ117" s="383">
        <f t="shared" ref="BZ117" si="2072">$BJ117*BE117</f>
        <v>0</v>
      </c>
      <c r="CA117" s="383">
        <f t="shared" ref="CA117" si="2073">$BJ117*BF117</f>
        <v>0</v>
      </c>
      <c r="CB117" s="383">
        <f t="shared" ref="CB117" si="2074">$BJ117*BG117</f>
        <v>0</v>
      </c>
      <c r="CC117" s="383">
        <f t="shared" ref="CC117" si="2075">$BJ117*BH117</f>
        <v>0</v>
      </c>
      <c r="CD117" s="384">
        <f t="shared" ref="CD117" si="2076">$BJ117*BI117</f>
        <v>0</v>
      </c>
      <c r="CE117" s="426">
        <f>IF(N117="Nemení sa",1,0)</f>
        <v>0</v>
      </c>
      <c r="CF117" s="385">
        <f>AG117*$CE117</f>
        <v>0</v>
      </c>
      <c r="CG117" s="383">
        <f>AI117*$CE117</f>
        <v>0</v>
      </c>
      <c r="CH117" s="383">
        <f>AK117*$CE117</f>
        <v>0</v>
      </c>
      <c r="CI117" s="383">
        <f>AM117*$CE117</f>
        <v>0</v>
      </c>
      <c r="CJ117" s="384">
        <f>AO117*$CE117</f>
        <v>0</v>
      </c>
      <c r="CK117" s="427">
        <f t="shared" ref="CK117" si="2077">SUM(CF117:CJ119)</f>
        <v>0</v>
      </c>
      <c r="CL117" s="423">
        <f>IF(F117=vstupy!B$42,"1",0)</f>
        <v>0</v>
      </c>
      <c r="CM117" s="385">
        <f t="shared" ref="CM117:CV117" si="2078">IF($CL117="1",AP117,0)</f>
        <v>0</v>
      </c>
      <c r="CN117" s="383">
        <f t="shared" si="2078"/>
        <v>0</v>
      </c>
      <c r="CO117" s="383">
        <f t="shared" si="2078"/>
        <v>0</v>
      </c>
      <c r="CP117" s="383">
        <f t="shared" si="2078"/>
        <v>0</v>
      </c>
      <c r="CQ117" s="383">
        <f t="shared" si="2078"/>
        <v>0</v>
      </c>
      <c r="CR117" s="383">
        <f t="shared" si="2078"/>
        <v>0</v>
      </c>
      <c r="CS117" s="383">
        <f t="shared" si="2078"/>
        <v>0</v>
      </c>
      <c r="CT117" s="383">
        <f t="shared" si="2078"/>
        <v>0</v>
      </c>
      <c r="CU117" s="383">
        <f t="shared" si="2078"/>
        <v>0</v>
      </c>
      <c r="CV117" s="384">
        <f t="shared" si="2078"/>
        <v>0</v>
      </c>
      <c r="CW117" s="380">
        <f>CP117+CT117+CV117</f>
        <v>0</v>
      </c>
      <c r="CX117" s="380">
        <f t="shared" ref="CX117" si="2079">CN117+CR117</f>
        <v>0</v>
      </c>
      <c r="CY117" s="385">
        <f t="shared" ref="CY117:DH117" si="2080">IF($CL117="1",AZ117,0)</f>
        <v>0</v>
      </c>
      <c r="CZ117" s="383">
        <f t="shared" si="2080"/>
        <v>0</v>
      </c>
      <c r="DA117" s="383">
        <f t="shared" si="2080"/>
        <v>0</v>
      </c>
      <c r="DB117" s="383">
        <f t="shared" si="2080"/>
        <v>0</v>
      </c>
      <c r="DC117" s="383">
        <f t="shared" si="2080"/>
        <v>0</v>
      </c>
      <c r="DD117" s="383">
        <f t="shared" si="2080"/>
        <v>0</v>
      </c>
      <c r="DE117" s="383">
        <f t="shared" si="2080"/>
        <v>0</v>
      </c>
      <c r="DF117" s="383">
        <f t="shared" si="2080"/>
        <v>0</v>
      </c>
      <c r="DG117" s="383">
        <f t="shared" si="2080"/>
        <v>0</v>
      </c>
      <c r="DH117" s="384">
        <f t="shared" si="2080"/>
        <v>0</v>
      </c>
      <c r="DI117" s="377">
        <f>DB117+DF117+DH117</f>
        <v>0</v>
      </c>
      <c r="DJ117" s="377">
        <f t="shared" ref="DJ117" si="2081">CZ117+DD117</f>
        <v>0</v>
      </c>
      <c r="DK117" s="422">
        <f>IF(CE117=0,1,0)</f>
        <v>1</v>
      </c>
      <c r="DL117" s="422">
        <f>IFERROR(IF($AF117="N",AH117+AJ117+AL117+AN117,AF117+AH117+AJ117+AL117+AN117),0)*$DK117</f>
        <v>0</v>
      </c>
      <c r="DM117" s="422">
        <f>(AG117+AI117+AK117+AM117+AO117)*$DK117</f>
        <v>0</v>
      </c>
      <c r="DN117" s="422">
        <f>AS117+AW117+AY117-CW117</f>
        <v>0</v>
      </c>
      <c r="DO117" s="422">
        <f>BC117+BG117+BI117-DI117</f>
        <v>0</v>
      </c>
      <c r="DP117" s="422">
        <f>DN117+DO117</f>
        <v>0</v>
      </c>
      <c r="DQ117" s="421" t="str">
        <f>IF(OR(F117=vstupy!B$40,F117=vstupy!B$41,F117=vstupy!B$42,),"0","1")</f>
        <v>0</v>
      </c>
      <c r="DR117" s="385">
        <f>IF($DQ117="1",AQ117,"0")+CF117</f>
        <v>0</v>
      </c>
      <c r="DS117" s="383">
        <f>IF($DQ117="1",AS117,"0")+CG117</f>
        <v>0</v>
      </c>
      <c r="DT117" s="383">
        <f>IF($DQ117="1",AU117,"0")+CH117</f>
        <v>0</v>
      </c>
      <c r="DU117" s="383">
        <f>IF($DQ117="1",AW117,"0")+CI117</f>
        <v>0</v>
      </c>
      <c r="DV117" s="384">
        <f>IF($DQ117="1",AY117,"0")+CJ117</f>
        <v>0</v>
      </c>
      <c r="DW117" s="451">
        <f t="shared" ref="DW117" si="2082">SUM(DR117:DV119)</f>
        <v>0</v>
      </c>
      <c r="DX117" s="385" t="str">
        <f t="shared" ref="DX117" si="2083">IF($DQ117="1",BA117,"0")</f>
        <v>0</v>
      </c>
      <c r="DY117" s="383" t="str">
        <f t="shared" ref="DY117" si="2084">IF($DQ117="1",BC117,"0")</f>
        <v>0</v>
      </c>
      <c r="DZ117" s="383" t="str">
        <f t="shared" ref="DZ117" si="2085">IF($DQ117="1",BE117,"0")</f>
        <v>0</v>
      </c>
      <c r="EA117" s="383" t="str">
        <f>IF($DQ117="1",BG117,"0")</f>
        <v>0</v>
      </c>
      <c r="EB117" s="384" t="str">
        <f>IF($DQ117="1",BI117,"0")</f>
        <v>0</v>
      </c>
      <c r="EC117" s="451">
        <f t="shared" ref="EC117" si="2086">SUM(DX117:EB119)</f>
        <v>0</v>
      </c>
      <c r="ED117" s="450">
        <f>EC117+DW117</f>
        <v>0</v>
      </c>
    </row>
    <row r="118" spans="2:134" ht="12.6" customHeight="1" x14ac:dyDescent="0.2">
      <c r="B118" s="469"/>
      <c r="C118" s="457"/>
      <c r="D118" s="457"/>
      <c r="E118" s="457"/>
      <c r="F118" s="471"/>
      <c r="G118" s="461"/>
      <c r="H118" s="463"/>
      <c r="I118" s="463"/>
      <c r="J118" s="487"/>
      <c r="K118" s="471"/>
      <c r="L118" s="436"/>
      <c r="M118" s="473"/>
      <c r="N118" s="436"/>
      <c r="O118" s="436"/>
      <c r="P118" s="436"/>
      <c r="Q118" s="408"/>
      <c r="R118" s="409"/>
      <c r="S118" s="436"/>
      <c r="T118" s="445"/>
      <c r="U118" s="408"/>
      <c r="V118" s="409"/>
      <c r="W118" s="436"/>
      <c r="X118" s="194" t="s">
        <v>157</v>
      </c>
      <c r="Y118" s="208" t="s">
        <v>152</v>
      </c>
      <c r="Z118" s="205">
        <f>VLOOKUP($X118,vstupy!$B$18:$F$31,MATCH($Y118,vstupy!$B$17:$F$17,0),0)</f>
        <v>0</v>
      </c>
      <c r="AA118" s="133" t="s">
        <v>158</v>
      </c>
      <c r="AB118" s="205">
        <f>VLOOKUP($AA118,vstupy!$B$34:$C$36,2,FALSE)</f>
        <v>0</v>
      </c>
      <c r="AC118" s="205">
        <f t="shared" si="1273"/>
        <v>0</v>
      </c>
      <c r="AD118" s="466"/>
      <c r="AE118" s="418"/>
      <c r="AF118" s="385"/>
      <c r="AG118" s="414"/>
      <c r="AH118" s="414"/>
      <c r="AI118" s="414"/>
      <c r="AJ118" s="414"/>
      <c r="AK118" s="414"/>
      <c r="AL118" s="414"/>
      <c r="AM118" s="430"/>
      <c r="AN118" s="414"/>
      <c r="AO118" s="415"/>
      <c r="AP118" s="385"/>
      <c r="AQ118" s="383"/>
      <c r="AR118" s="383"/>
      <c r="AS118" s="383"/>
      <c r="AT118" s="383"/>
      <c r="AU118" s="383"/>
      <c r="AV118" s="383"/>
      <c r="AW118" s="383"/>
      <c r="AX118" s="383"/>
      <c r="AY118" s="383"/>
      <c r="AZ118" s="383"/>
      <c r="BA118" s="383"/>
      <c r="BB118" s="383"/>
      <c r="BC118" s="383"/>
      <c r="BD118" s="383"/>
      <c r="BE118" s="383"/>
      <c r="BF118" s="383"/>
      <c r="BG118" s="383"/>
      <c r="BH118" s="383"/>
      <c r="BI118" s="494"/>
      <c r="BJ118" s="380"/>
      <c r="BK118" s="385"/>
      <c r="BL118" s="383"/>
      <c r="BM118" s="383"/>
      <c r="BN118" s="383"/>
      <c r="BO118" s="383"/>
      <c r="BP118" s="383"/>
      <c r="BQ118" s="383"/>
      <c r="BR118" s="383"/>
      <c r="BS118" s="383"/>
      <c r="BT118" s="384"/>
      <c r="BU118" s="385"/>
      <c r="BV118" s="383"/>
      <c r="BW118" s="383"/>
      <c r="BX118" s="383"/>
      <c r="BY118" s="383"/>
      <c r="BZ118" s="383"/>
      <c r="CA118" s="383"/>
      <c r="CB118" s="383"/>
      <c r="CC118" s="383"/>
      <c r="CD118" s="384"/>
      <c r="CE118" s="426"/>
      <c r="CF118" s="385"/>
      <c r="CG118" s="383"/>
      <c r="CH118" s="383"/>
      <c r="CI118" s="383"/>
      <c r="CJ118" s="384"/>
      <c r="CK118" s="427"/>
      <c r="CL118" s="424"/>
      <c r="CM118" s="385"/>
      <c r="CN118" s="383"/>
      <c r="CO118" s="383"/>
      <c r="CP118" s="383"/>
      <c r="CQ118" s="383"/>
      <c r="CR118" s="383"/>
      <c r="CS118" s="383"/>
      <c r="CT118" s="383"/>
      <c r="CU118" s="383"/>
      <c r="CV118" s="384"/>
      <c r="CW118" s="380"/>
      <c r="CX118" s="380"/>
      <c r="CY118" s="385"/>
      <c r="CZ118" s="383"/>
      <c r="DA118" s="383"/>
      <c r="DB118" s="383"/>
      <c r="DC118" s="383"/>
      <c r="DD118" s="383"/>
      <c r="DE118" s="383"/>
      <c r="DF118" s="383"/>
      <c r="DG118" s="383"/>
      <c r="DH118" s="384"/>
      <c r="DI118" s="377"/>
      <c r="DJ118" s="377"/>
      <c r="DK118" s="422"/>
      <c r="DL118" s="422"/>
      <c r="DM118" s="422"/>
      <c r="DN118" s="422"/>
      <c r="DO118" s="422"/>
      <c r="DP118" s="422"/>
      <c r="DQ118" s="421"/>
      <c r="DR118" s="385"/>
      <c r="DS118" s="383"/>
      <c r="DT118" s="383"/>
      <c r="DU118" s="383"/>
      <c r="DV118" s="384"/>
      <c r="DW118" s="451"/>
      <c r="DX118" s="385"/>
      <c r="DY118" s="383"/>
      <c r="DZ118" s="383"/>
      <c r="EA118" s="383"/>
      <c r="EB118" s="384"/>
      <c r="EC118" s="451"/>
      <c r="ED118" s="450"/>
    </row>
    <row r="119" spans="2:134" ht="12.6" customHeight="1" x14ac:dyDescent="0.2">
      <c r="B119" s="469"/>
      <c r="C119" s="457"/>
      <c r="D119" s="457"/>
      <c r="E119" s="457"/>
      <c r="F119" s="472"/>
      <c r="G119" s="461"/>
      <c r="H119" s="464"/>
      <c r="I119" s="464"/>
      <c r="J119" s="488"/>
      <c r="K119" s="472"/>
      <c r="L119" s="436"/>
      <c r="M119" s="473"/>
      <c r="N119" s="436"/>
      <c r="O119" s="436"/>
      <c r="P119" s="436"/>
      <c r="Q119" s="408"/>
      <c r="R119" s="409"/>
      <c r="S119" s="436"/>
      <c r="T119" s="445"/>
      <c r="U119" s="408"/>
      <c r="V119" s="409"/>
      <c r="W119" s="436"/>
      <c r="X119" s="194" t="s">
        <v>157</v>
      </c>
      <c r="Y119" s="208" t="s">
        <v>152</v>
      </c>
      <c r="Z119" s="205">
        <f>VLOOKUP($X119,vstupy!$B$18:$F$31,MATCH($Y119,vstupy!$B$17:$F$17,0),0)</f>
        <v>0</v>
      </c>
      <c r="AA119" s="133" t="s">
        <v>158</v>
      </c>
      <c r="AB119" s="205">
        <f>VLOOKUP($AA119,vstupy!$B$34:$C$36,2,FALSE)</f>
        <v>0</v>
      </c>
      <c r="AC119" s="205">
        <f t="shared" si="1273"/>
        <v>0</v>
      </c>
      <c r="AD119" s="467"/>
      <c r="AE119" s="419"/>
      <c r="AF119" s="385"/>
      <c r="AG119" s="414"/>
      <c r="AH119" s="414"/>
      <c r="AI119" s="414"/>
      <c r="AJ119" s="414"/>
      <c r="AK119" s="414"/>
      <c r="AL119" s="414"/>
      <c r="AM119" s="413"/>
      <c r="AN119" s="414"/>
      <c r="AO119" s="415"/>
      <c r="AP119" s="385"/>
      <c r="AQ119" s="383"/>
      <c r="AR119" s="383"/>
      <c r="AS119" s="383"/>
      <c r="AT119" s="383"/>
      <c r="AU119" s="383"/>
      <c r="AV119" s="383"/>
      <c r="AW119" s="383"/>
      <c r="AX119" s="383"/>
      <c r="AY119" s="383"/>
      <c r="AZ119" s="383"/>
      <c r="BA119" s="383"/>
      <c r="BB119" s="383"/>
      <c r="BC119" s="383"/>
      <c r="BD119" s="383"/>
      <c r="BE119" s="383"/>
      <c r="BF119" s="383"/>
      <c r="BG119" s="383"/>
      <c r="BH119" s="383"/>
      <c r="BI119" s="494"/>
      <c r="BJ119" s="380"/>
      <c r="BK119" s="385"/>
      <c r="BL119" s="383"/>
      <c r="BM119" s="383"/>
      <c r="BN119" s="383"/>
      <c r="BO119" s="383"/>
      <c r="BP119" s="383"/>
      <c r="BQ119" s="383"/>
      <c r="BR119" s="383"/>
      <c r="BS119" s="383"/>
      <c r="BT119" s="384"/>
      <c r="BU119" s="385"/>
      <c r="BV119" s="383"/>
      <c r="BW119" s="383"/>
      <c r="BX119" s="383"/>
      <c r="BY119" s="383"/>
      <c r="BZ119" s="383"/>
      <c r="CA119" s="383"/>
      <c r="CB119" s="383"/>
      <c r="CC119" s="383"/>
      <c r="CD119" s="384"/>
      <c r="CE119" s="426"/>
      <c r="CF119" s="385"/>
      <c r="CG119" s="383"/>
      <c r="CH119" s="383"/>
      <c r="CI119" s="383"/>
      <c r="CJ119" s="384"/>
      <c r="CK119" s="427"/>
      <c r="CL119" s="425"/>
      <c r="CM119" s="385"/>
      <c r="CN119" s="383"/>
      <c r="CO119" s="383"/>
      <c r="CP119" s="383"/>
      <c r="CQ119" s="383"/>
      <c r="CR119" s="383"/>
      <c r="CS119" s="383"/>
      <c r="CT119" s="383"/>
      <c r="CU119" s="383"/>
      <c r="CV119" s="384"/>
      <c r="CW119" s="380"/>
      <c r="CX119" s="380"/>
      <c r="CY119" s="385"/>
      <c r="CZ119" s="383"/>
      <c r="DA119" s="383"/>
      <c r="DB119" s="383"/>
      <c r="DC119" s="383"/>
      <c r="DD119" s="383"/>
      <c r="DE119" s="383"/>
      <c r="DF119" s="383"/>
      <c r="DG119" s="383"/>
      <c r="DH119" s="384"/>
      <c r="DI119" s="377"/>
      <c r="DJ119" s="377"/>
      <c r="DK119" s="422"/>
      <c r="DL119" s="422"/>
      <c r="DM119" s="422"/>
      <c r="DN119" s="422"/>
      <c r="DO119" s="422"/>
      <c r="DP119" s="422"/>
      <c r="DQ119" s="421"/>
      <c r="DR119" s="385"/>
      <c r="DS119" s="383"/>
      <c r="DT119" s="383"/>
      <c r="DU119" s="383"/>
      <c r="DV119" s="384"/>
      <c r="DW119" s="451"/>
      <c r="DX119" s="385"/>
      <c r="DY119" s="383"/>
      <c r="DZ119" s="383"/>
      <c r="EA119" s="383"/>
      <c r="EB119" s="384"/>
      <c r="EC119" s="451"/>
      <c r="ED119" s="450"/>
    </row>
    <row r="120" spans="2:134" ht="12.6" customHeight="1" x14ac:dyDescent="0.2">
      <c r="B120" s="469">
        <f t="shared" ref="B120" si="2087">B117+1</f>
        <v>38</v>
      </c>
      <c r="C120" s="457"/>
      <c r="D120" s="457"/>
      <c r="E120" s="457"/>
      <c r="F120" s="470" t="s">
        <v>212</v>
      </c>
      <c r="G120" s="461"/>
      <c r="H120" s="462" t="str">
        <f t="shared" ref="H120" si="2088">IF($F120="3e)  Skoršia transpozícia  - zavedenie transpozície pred termínom ktorý určuje smernica EÚ. "," ","")</f>
        <v/>
      </c>
      <c r="I120" s="462" t="str">
        <f t="shared" ref="I120" si="2089">IF($F120="3e)  Skoršia transpozícia  - zavedenie transpozície pred termínom ktorý určuje smernica EÚ. ",$H120,"NA")</f>
        <v>NA</v>
      </c>
      <c r="J120" s="486">
        <f>IF(I120&gt;12,1,I120/12)</f>
        <v>1</v>
      </c>
      <c r="K120" s="470"/>
      <c r="L120" s="436"/>
      <c r="M120" s="473">
        <f>IF(L120="N",0,L120)</f>
        <v>0</v>
      </c>
      <c r="N120" s="436" t="s">
        <v>212</v>
      </c>
      <c r="O120" s="436"/>
      <c r="P120" s="436"/>
      <c r="Q120" s="408" t="s">
        <v>36</v>
      </c>
      <c r="R120" s="409">
        <f>VLOOKUP(Q120,vstupy!$B$3:$C$15,2,FALSE)</f>
        <v>0</v>
      </c>
      <c r="S120" s="436"/>
      <c r="T120" s="445"/>
      <c r="U120" s="408" t="s">
        <v>36</v>
      </c>
      <c r="V120" s="409">
        <f>VLOOKUP(U120,vstupy!$B$3:$C$15,2,FALSE)</f>
        <v>0</v>
      </c>
      <c r="W120" s="436"/>
      <c r="X120" s="194" t="s">
        <v>157</v>
      </c>
      <c r="Y120" s="208" t="s">
        <v>152</v>
      </c>
      <c r="Z120" s="205">
        <f>VLOOKUP($X120,vstupy!$B$18:$F$31,MATCH($Y120,vstupy!$B$17:$F$17,0),0)</f>
        <v>0</v>
      </c>
      <c r="AA120" s="133" t="s">
        <v>158</v>
      </c>
      <c r="AB120" s="205">
        <f>VLOOKUP($AA120,vstupy!$B$34:$C$36,2,FALSE)</f>
        <v>0</v>
      </c>
      <c r="AC120" s="205">
        <f t="shared" si="1273"/>
        <v>0</v>
      </c>
      <c r="AD120" s="465" t="s">
        <v>36</v>
      </c>
      <c r="AE120" s="417">
        <f>VLOOKUP(AD120,vstupy!$B$3:$C$15,2,FALSE)</f>
        <v>0</v>
      </c>
      <c r="AF120" s="458" t="str">
        <f>IFERROR(IF(M120=0,"N",O120/L120*J120),0)</f>
        <v>N</v>
      </c>
      <c r="AG120" s="414">
        <f>O120*J120</f>
        <v>0</v>
      </c>
      <c r="AH120" s="416">
        <f t="shared" ref="AH120" si="2090">P120*R120*J120</f>
        <v>0</v>
      </c>
      <c r="AI120" s="413">
        <f t="shared" ref="AI120" si="2091">IFERROR(AH120*M120,0)</f>
        <v>0</v>
      </c>
      <c r="AJ120" s="416" t="str">
        <f t="shared" si="1395"/>
        <v>N</v>
      </c>
      <c r="AK120" s="414">
        <f t="shared" ref="AK120" si="2092">S120*J120</f>
        <v>0</v>
      </c>
      <c r="AL120" s="414">
        <f>T120*V120*J120</f>
        <v>0</v>
      </c>
      <c r="AM120" s="429">
        <f t="shared" ref="AM120" si="2093">IFERROR(AL120*M120,0)</f>
        <v>0</v>
      </c>
      <c r="AN120" s="413">
        <f t="shared" ref="AN120" si="2094">IF(W120&gt;0,IF(AE120&gt;0,($G$5/160)*(W120/60)*AE120*J120,0),IF(AE120&gt;0,($G$5/160)*((AC120+AC121+AC122)/60)*AE120*J120,0))</f>
        <v>0</v>
      </c>
      <c r="AO120" s="415">
        <f>IFERROR(AN120*M120,0)</f>
        <v>0</v>
      </c>
      <c r="AP120" s="385">
        <f t="shared" ref="AP120" si="2095">IF($N120="In (zvyšuje náklady)",AF120,0)</f>
        <v>0</v>
      </c>
      <c r="AQ120" s="383">
        <f t="shared" ref="AQ120" si="2096">IF($N120="In (zvyšuje náklady)",AG120,0)</f>
        <v>0</v>
      </c>
      <c r="AR120" s="383">
        <f t="shared" ref="AR120" si="2097">IF($N120="In (zvyšuje náklady)",AH120,0)</f>
        <v>0</v>
      </c>
      <c r="AS120" s="383">
        <f t="shared" ref="AS120" si="2098">IF($N120="In (zvyšuje náklady)",AI120,0)</f>
        <v>0</v>
      </c>
      <c r="AT120" s="383">
        <f t="shared" ref="AT120" si="2099">IF($N120="In (zvyšuje náklady)",AJ120,0)</f>
        <v>0</v>
      </c>
      <c r="AU120" s="383">
        <f t="shared" ref="AU120" si="2100">IF($N120="In (zvyšuje náklady)",AK120,0)</f>
        <v>0</v>
      </c>
      <c r="AV120" s="383">
        <f t="shared" ref="AV120" si="2101">IF($N120="In (zvyšuje náklady)",AL120,0)</f>
        <v>0</v>
      </c>
      <c r="AW120" s="383">
        <f t="shared" ref="AW120" si="2102">IF($N120="In (zvyšuje náklady)",AM120,0)</f>
        <v>0</v>
      </c>
      <c r="AX120" s="383">
        <f t="shared" ref="AX120" si="2103">IF($N120="In (zvyšuje náklady)",AN120,0)</f>
        <v>0</v>
      </c>
      <c r="AY120" s="383">
        <f t="shared" ref="AY120" si="2104">IF($N120="In (zvyšuje náklady)",AO120,0)</f>
        <v>0</v>
      </c>
      <c r="AZ120" s="383" t="str">
        <f t="shared" ref="AZ120" si="2105">IF($N120="Out (znižuje náklady)",AF120,"0")</f>
        <v>0</v>
      </c>
      <c r="BA120" s="383" t="str">
        <f t="shared" ref="BA120" si="2106">IF($N120="Out (znižuje náklady)",AG120,"0")</f>
        <v>0</v>
      </c>
      <c r="BB120" s="383" t="str">
        <f t="shared" ref="BB120" si="2107">IF($N120="Out (znižuje náklady)",AH120,"0")</f>
        <v>0</v>
      </c>
      <c r="BC120" s="383" t="str">
        <f t="shared" ref="BC120" si="2108">IF($N120="Out (znižuje náklady)",AI120,"0")</f>
        <v>0</v>
      </c>
      <c r="BD120" s="383" t="str">
        <f t="shared" ref="BD120" si="2109">IF($N120="Out (znižuje náklady)",AJ120,"0")</f>
        <v>0</v>
      </c>
      <c r="BE120" s="383" t="str">
        <f t="shared" ref="BE120" si="2110">IF($N120="Out (znižuje náklady)",AK120,"0")</f>
        <v>0</v>
      </c>
      <c r="BF120" s="383" t="str">
        <f t="shared" ref="BF120" si="2111">IF($N120="Out (znižuje náklady)",AL120,"0")</f>
        <v>0</v>
      </c>
      <c r="BG120" s="383" t="str">
        <f t="shared" ref="BG120" si="2112">IF($N120="Out (znižuje náklady)",AM120,"0")</f>
        <v>0</v>
      </c>
      <c r="BH120" s="383" t="str">
        <f t="shared" ref="BH120" si="2113">IF($N120="Out (znižuje náklady)",AN120,"0")</f>
        <v>0</v>
      </c>
      <c r="BI120" s="494" t="str">
        <f t="shared" ref="BI120" si="2114">IF($N120="Out (znižuje náklady)",AO120,"0")</f>
        <v>0</v>
      </c>
      <c r="BJ120" s="380">
        <f>IF(F120=vstupy!$B$47,0,1)</f>
        <v>1</v>
      </c>
      <c r="BK120" s="385">
        <f t="shared" ref="BK120" si="2115">$BJ120*AP120</f>
        <v>0</v>
      </c>
      <c r="BL120" s="383">
        <f t="shared" ref="BL120" si="2116">$BJ120*AQ120</f>
        <v>0</v>
      </c>
      <c r="BM120" s="383">
        <f t="shared" ref="BM120" si="2117">$BJ120*AR120</f>
        <v>0</v>
      </c>
      <c r="BN120" s="383">
        <f t="shared" ref="BN120" si="2118">$BJ120*AS120</f>
        <v>0</v>
      </c>
      <c r="BO120" s="383">
        <f t="shared" ref="BO120" si="2119">$BJ120*AT120</f>
        <v>0</v>
      </c>
      <c r="BP120" s="383">
        <f t="shared" ref="BP120" si="2120">$BJ120*AU120</f>
        <v>0</v>
      </c>
      <c r="BQ120" s="383">
        <f t="shared" ref="BQ120" si="2121">$BJ120*AV120</f>
        <v>0</v>
      </c>
      <c r="BR120" s="383">
        <f t="shared" ref="BR120" si="2122">$BJ120*AW120</f>
        <v>0</v>
      </c>
      <c r="BS120" s="383">
        <f t="shared" ref="BS120" si="2123">$BJ120*AX120</f>
        <v>0</v>
      </c>
      <c r="BT120" s="384">
        <f t="shared" ref="BT120" si="2124">$BJ120*AY120</f>
        <v>0</v>
      </c>
      <c r="BU120" s="385">
        <f t="shared" ref="BU120" si="2125">$BJ120*AZ120</f>
        <v>0</v>
      </c>
      <c r="BV120" s="383">
        <f t="shared" ref="BV120" si="2126">$BJ120*BA120</f>
        <v>0</v>
      </c>
      <c r="BW120" s="383">
        <f t="shared" ref="BW120" si="2127">$BJ120*BB120</f>
        <v>0</v>
      </c>
      <c r="BX120" s="383">
        <f t="shared" ref="BX120" si="2128">$BJ120*BC120</f>
        <v>0</v>
      </c>
      <c r="BY120" s="383">
        <f t="shared" ref="BY120" si="2129">$BJ120*BD120</f>
        <v>0</v>
      </c>
      <c r="BZ120" s="383">
        <f t="shared" ref="BZ120" si="2130">$BJ120*BE120</f>
        <v>0</v>
      </c>
      <c r="CA120" s="383">
        <f t="shared" ref="CA120" si="2131">$BJ120*BF120</f>
        <v>0</v>
      </c>
      <c r="CB120" s="383">
        <f t="shared" ref="CB120" si="2132">$BJ120*BG120</f>
        <v>0</v>
      </c>
      <c r="CC120" s="383">
        <f t="shared" ref="CC120" si="2133">$BJ120*BH120</f>
        <v>0</v>
      </c>
      <c r="CD120" s="384">
        <f t="shared" ref="CD120" si="2134">$BJ120*BI120</f>
        <v>0</v>
      </c>
      <c r="CE120" s="426">
        <f>IF(N120="Nemení sa",1,0)</f>
        <v>0</v>
      </c>
      <c r="CF120" s="385">
        <f>AG120*$CE120</f>
        <v>0</v>
      </c>
      <c r="CG120" s="383">
        <f>AI120*$CE120</f>
        <v>0</v>
      </c>
      <c r="CH120" s="383">
        <f>AK120*$CE120</f>
        <v>0</v>
      </c>
      <c r="CI120" s="383">
        <f>AM120*$CE120</f>
        <v>0</v>
      </c>
      <c r="CJ120" s="384">
        <f>AO120*$CE120</f>
        <v>0</v>
      </c>
      <c r="CK120" s="427">
        <f t="shared" ref="CK120" si="2135">SUM(CF120:CJ122)</f>
        <v>0</v>
      </c>
      <c r="CL120" s="423">
        <f>IF(F120=vstupy!B$42,"1",0)</f>
        <v>0</v>
      </c>
      <c r="CM120" s="385">
        <f t="shared" ref="CM120:CV120" si="2136">IF($CL120="1",AP120,0)</f>
        <v>0</v>
      </c>
      <c r="CN120" s="383">
        <f t="shared" si="2136"/>
        <v>0</v>
      </c>
      <c r="CO120" s="383">
        <f t="shared" si="2136"/>
        <v>0</v>
      </c>
      <c r="CP120" s="383">
        <f t="shared" si="2136"/>
        <v>0</v>
      </c>
      <c r="CQ120" s="383">
        <f t="shared" si="2136"/>
        <v>0</v>
      </c>
      <c r="CR120" s="383">
        <f t="shared" si="2136"/>
        <v>0</v>
      </c>
      <c r="CS120" s="383">
        <f t="shared" si="2136"/>
        <v>0</v>
      </c>
      <c r="CT120" s="383">
        <f t="shared" si="2136"/>
        <v>0</v>
      </c>
      <c r="CU120" s="383">
        <f t="shared" si="2136"/>
        <v>0</v>
      </c>
      <c r="CV120" s="384">
        <f t="shared" si="2136"/>
        <v>0</v>
      </c>
      <c r="CW120" s="380">
        <f>CP120+CT120+CV120</f>
        <v>0</v>
      </c>
      <c r="CX120" s="380">
        <f t="shared" ref="CX120" si="2137">CN120+CR120</f>
        <v>0</v>
      </c>
      <c r="CY120" s="385">
        <f t="shared" ref="CY120:DH120" si="2138">IF($CL120="1",AZ120,0)</f>
        <v>0</v>
      </c>
      <c r="CZ120" s="383">
        <f t="shared" si="2138"/>
        <v>0</v>
      </c>
      <c r="DA120" s="383">
        <f t="shared" si="2138"/>
        <v>0</v>
      </c>
      <c r="DB120" s="383">
        <f t="shared" si="2138"/>
        <v>0</v>
      </c>
      <c r="DC120" s="383">
        <f t="shared" si="2138"/>
        <v>0</v>
      </c>
      <c r="DD120" s="383">
        <f t="shared" si="2138"/>
        <v>0</v>
      </c>
      <c r="DE120" s="383">
        <f t="shared" si="2138"/>
        <v>0</v>
      </c>
      <c r="DF120" s="383">
        <f t="shared" si="2138"/>
        <v>0</v>
      </c>
      <c r="DG120" s="383">
        <f t="shared" si="2138"/>
        <v>0</v>
      </c>
      <c r="DH120" s="384">
        <f t="shared" si="2138"/>
        <v>0</v>
      </c>
      <c r="DI120" s="377">
        <f>DB120+DF120+DH120</f>
        <v>0</v>
      </c>
      <c r="DJ120" s="377">
        <f t="shared" ref="DJ120" si="2139">CZ120+DD120</f>
        <v>0</v>
      </c>
      <c r="DK120" s="422">
        <f>IF(CE120=0,1,0)</f>
        <v>1</v>
      </c>
      <c r="DL120" s="422">
        <f>IFERROR(IF($AF120="N",AH120+AJ120+AL120+AN120,AF120+AH120+AJ120+AL120+AN120),0)*$DK120</f>
        <v>0</v>
      </c>
      <c r="DM120" s="422">
        <f>(AG120+AI120+AK120+AM120+AO120)*$DK120</f>
        <v>0</v>
      </c>
      <c r="DN120" s="422">
        <f>AS120+AW120+AY120-CW120</f>
        <v>0</v>
      </c>
      <c r="DO120" s="422">
        <f>BC120+BG120+BI120-DI120</f>
        <v>0</v>
      </c>
      <c r="DP120" s="422">
        <f>DN120+DO120</f>
        <v>0</v>
      </c>
      <c r="DQ120" s="421" t="str">
        <f>IF(OR(F120=vstupy!B$40,F120=vstupy!B$41,F120=vstupy!B$42,),"0","1")</f>
        <v>0</v>
      </c>
      <c r="DR120" s="385">
        <f>IF($DQ120="1",AQ120,"0")+CF120</f>
        <v>0</v>
      </c>
      <c r="DS120" s="383">
        <f>IF($DQ120="1",AS120,"0")+CG120</f>
        <v>0</v>
      </c>
      <c r="DT120" s="383">
        <f>IF($DQ120="1",AU120,"0")+CH120</f>
        <v>0</v>
      </c>
      <c r="DU120" s="383">
        <f>IF($DQ120="1",AW120,"0")+CI120</f>
        <v>0</v>
      </c>
      <c r="DV120" s="384">
        <f>IF($DQ120="1",AY120,"0")+CJ120</f>
        <v>0</v>
      </c>
      <c r="DW120" s="451">
        <f t="shared" ref="DW120" si="2140">SUM(DR120:DV122)</f>
        <v>0</v>
      </c>
      <c r="DX120" s="385" t="str">
        <f t="shared" ref="DX120" si="2141">IF($DQ120="1",BA120,"0")</f>
        <v>0</v>
      </c>
      <c r="DY120" s="383" t="str">
        <f t="shared" ref="DY120" si="2142">IF($DQ120="1",BC120,"0")</f>
        <v>0</v>
      </c>
      <c r="DZ120" s="383" t="str">
        <f t="shared" ref="DZ120" si="2143">IF($DQ120="1",BE120,"0")</f>
        <v>0</v>
      </c>
      <c r="EA120" s="383" t="str">
        <f>IF($DQ120="1",BG120,"0")</f>
        <v>0</v>
      </c>
      <c r="EB120" s="384" t="str">
        <f>IF($DQ120="1",BI120,"0")</f>
        <v>0</v>
      </c>
      <c r="EC120" s="451">
        <f t="shared" ref="EC120" si="2144">SUM(DX120:EB122)</f>
        <v>0</v>
      </c>
      <c r="ED120" s="450">
        <f>EC120+DW120</f>
        <v>0</v>
      </c>
    </row>
    <row r="121" spans="2:134" ht="12.6" customHeight="1" x14ac:dyDescent="0.2">
      <c r="B121" s="469"/>
      <c r="C121" s="457"/>
      <c r="D121" s="457"/>
      <c r="E121" s="457"/>
      <c r="F121" s="471"/>
      <c r="G121" s="461"/>
      <c r="H121" s="463"/>
      <c r="I121" s="463"/>
      <c r="J121" s="487"/>
      <c r="K121" s="471"/>
      <c r="L121" s="436"/>
      <c r="M121" s="473"/>
      <c r="N121" s="436"/>
      <c r="O121" s="436"/>
      <c r="P121" s="436"/>
      <c r="Q121" s="408"/>
      <c r="R121" s="409"/>
      <c r="S121" s="436"/>
      <c r="T121" s="445"/>
      <c r="U121" s="408"/>
      <c r="V121" s="409"/>
      <c r="W121" s="436"/>
      <c r="X121" s="194" t="s">
        <v>157</v>
      </c>
      <c r="Y121" s="208" t="s">
        <v>152</v>
      </c>
      <c r="Z121" s="205">
        <f>VLOOKUP($X121,vstupy!$B$18:$F$31,MATCH($Y121,vstupy!$B$17:$F$17,0),0)</f>
        <v>0</v>
      </c>
      <c r="AA121" s="133" t="s">
        <v>158</v>
      </c>
      <c r="AB121" s="205">
        <f>VLOOKUP($AA121,vstupy!$B$34:$C$36,2,FALSE)</f>
        <v>0</v>
      </c>
      <c r="AC121" s="205">
        <f t="shared" si="1273"/>
        <v>0</v>
      </c>
      <c r="AD121" s="466"/>
      <c r="AE121" s="418"/>
      <c r="AF121" s="385"/>
      <c r="AG121" s="414"/>
      <c r="AH121" s="414"/>
      <c r="AI121" s="414"/>
      <c r="AJ121" s="414"/>
      <c r="AK121" s="414"/>
      <c r="AL121" s="414"/>
      <c r="AM121" s="430"/>
      <c r="AN121" s="414"/>
      <c r="AO121" s="415"/>
      <c r="AP121" s="385"/>
      <c r="AQ121" s="383"/>
      <c r="AR121" s="383"/>
      <c r="AS121" s="383"/>
      <c r="AT121" s="383"/>
      <c r="AU121" s="383"/>
      <c r="AV121" s="383"/>
      <c r="AW121" s="383"/>
      <c r="AX121" s="383"/>
      <c r="AY121" s="383"/>
      <c r="AZ121" s="383"/>
      <c r="BA121" s="383"/>
      <c r="BB121" s="383"/>
      <c r="BC121" s="383"/>
      <c r="BD121" s="383"/>
      <c r="BE121" s="383"/>
      <c r="BF121" s="383"/>
      <c r="BG121" s="383"/>
      <c r="BH121" s="383"/>
      <c r="BI121" s="494"/>
      <c r="BJ121" s="380"/>
      <c r="BK121" s="385"/>
      <c r="BL121" s="383"/>
      <c r="BM121" s="383"/>
      <c r="BN121" s="383"/>
      <c r="BO121" s="383"/>
      <c r="BP121" s="383"/>
      <c r="BQ121" s="383"/>
      <c r="BR121" s="383"/>
      <c r="BS121" s="383"/>
      <c r="BT121" s="384"/>
      <c r="BU121" s="385"/>
      <c r="BV121" s="383"/>
      <c r="BW121" s="383"/>
      <c r="BX121" s="383"/>
      <c r="BY121" s="383"/>
      <c r="BZ121" s="383"/>
      <c r="CA121" s="383"/>
      <c r="CB121" s="383"/>
      <c r="CC121" s="383"/>
      <c r="CD121" s="384"/>
      <c r="CE121" s="426"/>
      <c r="CF121" s="385"/>
      <c r="CG121" s="383"/>
      <c r="CH121" s="383"/>
      <c r="CI121" s="383"/>
      <c r="CJ121" s="384"/>
      <c r="CK121" s="427"/>
      <c r="CL121" s="424"/>
      <c r="CM121" s="385"/>
      <c r="CN121" s="383"/>
      <c r="CO121" s="383"/>
      <c r="CP121" s="383"/>
      <c r="CQ121" s="383"/>
      <c r="CR121" s="383"/>
      <c r="CS121" s="383"/>
      <c r="CT121" s="383"/>
      <c r="CU121" s="383"/>
      <c r="CV121" s="384"/>
      <c r="CW121" s="380"/>
      <c r="CX121" s="380"/>
      <c r="CY121" s="385"/>
      <c r="CZ121" s="383"/>
      <c r="DA121" s="383"/>
      <c r="DB121" s="383"/>
      <c r="DC121" s="383"/>
      <c r="DD121" s="383"/>
      <c r="DE121" s="383"/>
      <c r="DF121" s="383"/>
      <c r="DG121" s="383"/>
      <c r="DH121" s="384"/>
      <c r="DI121" s="377"/>
      <c r="DJ121" s="377"/>
      <c r="DK121" s="422"/>
      <c r="DL121" s="422"/>
      <c r="DM121" s="422"/>
      <c r="DN121" s="422"/>
      <c r="DO121" s="422"/>
      <c r="DP121" s="422"/>
      <c r="DQ121" s="421"/>
      <c r="DR121" s="385"/>
      <c r="DS121" s="383"/>
      <c r="DT121" s="383"/>
      <c r="DU121" s="383"/>
      <c r="DV121" s="384"/>
      <c r="DW121" s="451"/>
      <c r="DX121" s="385"/>
      <c r="DY121" s="383"/>
      <c r="DZ121" s="383"/>
      <c r="EA121" s="383"/>
      <c r="EB121" s="384"/>
      <c r="EC121" s="451"/>
      <c r="ED121" s="450"/>
    </row>
    <row r="122" spans="2:134" ht="12.6" customHeight="1" x14ac:dyDescent="0.2">
      <c r="B122" s="469"/>
      <c r="C122" s="457"/>
      <c r="D122" s="457"/>
      <c r="E122" s="457"/>
      <c r="F122" s="472"/>
      <c r="G122" s="461"/>
      <c r="H122" s="464"/>
      <c r="I122" s="464"/>
      <c r="J122" s="488"/>
      <c r="K122" s="472"/>
      <c r="L122" s="436"/>
      <c r="M122" s="473"/>
      <c r="N122" s="436"/>
      <c r="O122" s="436"/>
      <c r="P122" s="436"/>
      <c r="Q122" s="408"/>
      <c r="R122" s="409"/>
      <c r="S122" s="436"/>
      <c r="T122" s="445"/>
      <c r="U122" s="408"/>
      <c r="V122" s="409"/>
      <c r="W122" s="436"/>
      <c r="X122" s="194" t="s">
        <v>157</v>
      </c>
      <c r="Y122" s="208" t="s">
        <v>152</v>
      </c>
      <c r="Z122" s="205">
        <f>VLOOKUP($X122,vstupy!$B$18:$F$31,MATCH($Y122,vstupy!$B$17:$F$17,0),0)</f>
        <v>0</v>
      </c>
      <c r="AA122" s="133" t="s">
        <v>158</v>
      </c>
      <c r="AB122" s="205">
        <f>VLOOKUP($AA122,vstupy!$B$34:$C$36,2,FALSE)</f>
        <v>0</v>
      </c>
      <c r="AC122" s="205">
        <f t="shared" si="1273"/>
        <v>0</v>
      </c>
      <c r="AD122" s="467"/>
      <c r="AE122" s="419"/>
      <c r="AF122" s="385"/>
      <c r="AG122" s="414"/>
      <c r="AH122" s="414"/>
      <c r="AI122" s="414"/>
      <c r="AJ122" s="414"/>
      <c r="AK122" s="414"/>
      <c r="AL122" s="414"/>
      <c r="AM122" s="413"/>
      <c r="AN122" s="414"/>
      <c r="AO122" s="415"/>
      <c r="AP122" s="385"/>
      <c r="AQ122" s="383"/>
      <c r="AR122" s="383"/>
      <c r="AS122" s="383"/>
      <c r="AT122" s="383"/>
      <c r="AU122" s="383"/>
      <c r="AV122" s="383"/>
      <c r="AW122" s="383"/>
      <c r="AX122" s="383"/>
      <c r="AY122" s="383"/>
      <c r="AZ122" s="383"/>
      <c r="BA122" s="383"/>
      <c r="BB122" s="383"/>
      <c r="BC122" s="383"/>
      <c r="BD122" s="383"/>
      <c r="BE122" s="383"/>
      <c r="BF122" s="383"/>
      <c r="BG122" s="383"/>
      <c r="BH122" s="383"/>
      <c r="BI122" s="494"/>
      <c r="BJ122" s="380"/>
      <c r="BK122" s="385"/>
      <c r="BL122" s="383"/>
      <c r="BM122" s="383"/>
      <c r="BN122" s="383"/>
      <c r="BO122" s="383"/>
      <c r="BP122" s="383"/>
      <c r="BQ122" s="383"/>
      <c r="BR122" s="383"/>
      <c r="BS122" s="383"/>
      <c r="BT122" s="384"/>
      <c r="BU122" s="385"/>
      <c r="BV122" s="383"/>
      <c r="BW122" s="383"/>
      <c r="BX122" s="383"/>
      <c r="BY122" s="383"/>
      <c r="BZ122" s="383"/>
      <c r="CA122" s="383"/>
      <c r="CB122" s="383"/>
      <c r="CC122" s="383"/>
      <c r="CD122" s="384"/>
      <c r="CE122" s="426"/>
      <c r="CF122" s="385"/>
      <c r="CG122" s="383"/>
      <c r="CH122" s="383"/>
      <c r="CI122" s="383"/>
      <c r="CJ122" s="384"/>
      <c r="CK122" s="427"/>
      <c r="CL122" s="425"/>
      <c r="CM122" s="385"/>
      <c r="CN122" s="383"/>
      <c r="CO122" s="383"/>
      <c r="CP122" s="383"/>
      <c r="CQ122" s="383"/>
      <c r="CR122" s="383"/>
      <c r="CS122" s="383"/>
      <c r="CT122" s="383"/>
      <c r="CU122" s="383"/>
      <c r="CV122" s="384"/>
      <c r="CW122" s="380"/>
      <c r="CX122" s="380"/>
      <c r="CY122" s="385"/>
      <c r="CZ122" s="383"/>
      <c r="DA122" s="383"/>
      <c r="DB122" s="383"/>
      <c r="DC122" s="383"/>
      <c r="DD122" s="383"/>
      <c r="DE122" s="383"/>
      <c r="DF122" s="383"/>
      <c r="DG122" s="383"/>
      <c r="DH122" s="384"/>
      <c r="DI122" s="377"/>
      <c r="DJ122" s="377"/>
      <c r="DK122" s="422"/>
      <c r="DL122" s="422"/>
      <c r="DM122" s="422"/>
      <c r="DN122" s="422"/>
      <c r="DO122" s="422"/>
      <c r="DP122" s="422"/>
      <c r="DQ122" s="421"/>
      <c r="DR122" s="385"/>
      <c r="DS122" s="383"/>
      <c r="DT122" s="383"/>
      <c r="DU122" s="383"/>
      <c r="DV122" s="384"/>
      <c r="DW122" s="451"/>
      <c r="DX122" s="385"/>
      <c r="DY122" s="383"/>
      <c r="DZ122" s="383"/>
      <c r="EA122" s="383"/>
      <c r="EB122" s="384"/>
      <c r="EC122" s="451"/>
      <c r="ED122" s="450"/>
    </row>
    <row r="123" spans="2:134" ht="12.6" customHeight="1" x14ac:dyDescent="0.2">
      <c r="B123" s="469">
        <f t="shared" ref="B123" si="2145">B120+1</f>
        <v>39</v>
      </c>
      <c r="C123" s="457"/>
      <c r="D123" s="457"/>
      <c r="E123" s="457"/>
      <c r="F123" s="470" t="s">
        <v>212</v>
      </c>
      <c r="G123" s="461"/>
      <c r="H123" s="462" t="str">
        <f t="shared" ref="H123" si="2146">IF($F123="3e)  Skoršia transpozícia  - zavedenie transpozície pred termínom ktorý určuje smernica EÚ. "," ","")</f>
        <v/>
      </c>
      <c r="I123" s="462" t="str">
        <f t="shared" ref="I123" si="2147">IF($F123="3e)  Skoršia transpozícia  - zavedenie transpozície pred termínom ktorý určuje smernica EÚ. ",$H123,"NA")</f>
        <v>NA</v>
      </c>
      <c r="J123" s="486">
        <f>IF(I123&gt;12,1,I123/12)</f>
        <v>1</v>
      </c>
      <c r="K123" s="470"/>
      <c r="L123" s="436"/>
      <c r="M123" s="473">
        <f>IF(L123="N",0,L123)</f>
        <v>0</v>
      </c>
      <c r="N123" s="436" t="s">
        <v>212</v>
      </c>
      <c r="O123" s="436"/>
      <c r="P123" s="436"/>
      <c r="Q123" s="408" t="s">
        <v>36</v>
      </c>
      <c r="R123" s="409">
        <f>VLOOKUP(Q123,vstupy!$B$3:$C$15,2,FALSE)</f>
        <v>0</v>
      </c>
      <c r="S123" s="436"/>
      <c r="T123" s="445"/>
      <c r="U123" s="408" t="s">
        <v>36</v>
      </c>
      <c r="V123" s="409">
        <f>VLOOKUP(U123,vstupy!$B$3:$C$15,2,FALSE)</f>
        <v>0</v>
      </c>
      <c r="W123" s="436"/>
      <c r="X123" s="194" t="s">
        <v>157</v>
      </c>
      <c r="Y123" s="208" t="s">
        <v>152</v>
      </c>
      <c r="Z123" s="205">
        <f>VLOOKUP($X123,vstupy!$B$18:$F$31,MATCH($Y123,vstupy!$B$17:$F$17,0),0)</f>
        <v>0</v>
      </c>
      <c r="AA123" s="133" t="s">
        <v>158</v>
      </c>
      <c r="AB123" s="205">
        <f>VLOOKUP($AA123,vstupy!$B$34:$C$36,2,FALSE)</f>
        <v>0</v>
      </c>
      <c r="AC123" s="205">
        <f t="shared" si="1273"/>
        <v>0</v>
      </c>
      <c r="AD123" s="465" t="s">
        <v>36</v>
      </c>
      <c r="AE123" s="417">
        <f>VLOOKUP(AD123,vstupy!$B$3:$C$15,2,FALSE)</f>
        <v>0</v>
      </c>
      <c r="AF123" s="458" t="str">
        <f>IFERROR(IF(M123=0,"N",O123/L123*J123),0)</f>
        <v>N</v>
      </c>
      <c r="AG123" s="414">
        <f>O123*J123</f>
        <v>0</v>
      </c>
      <c r="AH123" s="416">
        <f t="shared" ref="AH123" si="2148">P123*R123*J123</f>
        <v>0</v>
      </c>
      <c r="AI123" s="413">
        <f t="shared" ref="AI123" si="2149">IFERROR(AH123*M123,0)</f>
        <v>0</v>
      </c>
      <c r="AJ123" s="416" t="str">
        <f t="shared" si="1395"/>
        <v>N</v>
      </c>
      <c r="AK123" s="414">
        <f t="shared" ref="AK123" si="2150">S123*J123</f>
        <v>0</v>
      </c>
      <c r="AL123" s="414">
        <f>T123*V123*J123</f>
        <v>0</v>
      </c>
      <c r="AM123" s="429">
        <f t="shared" ref="AM123" si="2151">IFERROR(AL123*M123,0)</f>
        <v>0</v>
      </c>
      <c r="AN123" s="413">
        <f t="shared" ref="AN123" si="2152">IF(W123&gt;0,IF(AE123&gt;0,($G$5/160)*(W123/60)*AE123*J123,0),IF(AE123&gt;0,($G$5/160)*((AC123+AC124+AC125)/60)*AE123*J123,0))</f>
        <v>0</v>
      </c>
      <c r="AO123" s="415">
        <f>IFERROR(AN123*M123,0)</f>
        <v>0</v>
      </c>
      <c r="AP123" s="385">
        <f t="shared" ref="AP123" si="2153">IF($N123="In (zvyšuje náklady)",AF123,0)</f>
        <v>0</v>
      </c>
      <c r="AQ123" s="383">
        <f t="shared" ref="AQ123" si="2154">IF($N123="In (zvyšuje náklady)",AG123,0)</f>
        <v>0</v>
      </c>
      <c r="AR123" s="383">
        <f t="shared" ref="AR123" si="2155">IF($N123="In (zvyšuje náklady)",AH123,0)</f>
        <v>0</v>
      </c>
      <c r="AS123" s="383">
        <f t="shared" ref="AS123" si="2156">IF($N123="In (zvyšuje náklady)",AI123,0)</f>
        <v>0</v>
      </c>
      <c r="AT123" s="383">
        <f t="shared" ref="AT123" si="2157">IF($N123="In (zvyšuje náklady)",AJ123,0)</f>
        <v>0</v>
      </c>
      <c r="AU123" s="383">
        <f t="shared" ref="AU123" si="2158">IF($N123="In (zvyšuje náklady)",AK123,0)</f>
        <v>0</v>
      </c>
      <c r="AV123" s="383">
        <f t="shared" ref="AV123" si="2159">IF($N123="In (zvyšuje náklady)",AL123,0)</f>
        <v>0</v>
      </c>
      <c r="AW123" s="383">
        <f t="shared" ref="AW123" si="2160">IF($N123="In (zvyšuje náklady)",AM123,0)</f>
        <v>0</v>
      </c>
      <c r="AX123" s="383">
        <f t="shared" ref="AX123" si="2161">IF($N123="In (zvyšuje náklady)",AN123,0)</f>
        <v>0</v>
      </c>
      <c r="AY123" s="383">
        <f t="shared" ref="AY123" si="2162">IF($N123="In (zvyšuje náklady)",AO123,0)</f>
        <v>0</v>
      </c>
      <c r="AZ123" s="383" t="str">
        <f t="shared" ref="AZ123" si="2163">IF($N123="Out (znižuje náklady)",AF123,"0")</f>
        <v>0</v>
      </c>
      <c r="BA123" s="383" t="str">
        <f t="shared" ref="BA123" si="2164">IF($N123="Out (znižuje náklady)",AG123,"0")</f>
        <v>0</v>
      </c>
      <c r="BB123" s="383" t="str">
        <f t="shared" ref="BB123" si="2165">IF($N123="Out (znižuje náklady)",AH123,"0")</f>
        <v>0</v>
      </c>
      <c r="BC123" s="383" t="str">
        <f t="shared" ref="BC123" si="2166">IF($N123="Out (znižuje náklady)",AI123,"0")</f>
        <v>0</v>
      </c>
      <c r="BD123" s="383" t="str">
        <f t="shared" ref="BD123" si="2167">IF($N123="Out (znižuje náklady)",AJ123,"0")</f>
        <v>0</v>
      </c>
      <c r="BE123" s="383" t="str">
        <f t="shared" ref="BE123" si="2168">IF($N123="Out (znižuje náklady)",AK123,"0")</f>
        <v>0</v>
      </c>
      <c r="BF123" s="383" t="str">
        <f t="shared" ref="BF123" si="2169">IF($N123="Out (znižuje náklady)",AL123,"0")</f>
        <v>0</v>
      </c>
      <c r="BG123" s="383" t="str">
        <f t="shared" ref="BG123" si="2170">IF($N123="Out (znižuje náklady)",AM123,"0")</f>
        <v>0</v>
      </c>
      <c r="BH123" s="383" t="str">
        <f t="shared" ref="BH123" si="2171">IF($N123="Out (znižuje náklady)",AN123,"0")</f>
        <v>0</v>
      </c>
      <c r="BI123" s="494" t="str">
        <f t="shared" ref="BI123" si="2172">IF($N123="Out (znižuje náklady)",AO123,"0")</f>
        <v>0</v>
      </c>
      <c r="BJ123" s="380">
        <f>IF(F123=vstupy!$B$47,0,1)</f>
        <v>1</v>
      </c>
      <c r="BK123" s="385">
        <f t="shared" ref="BK123" si="2173">$BJ123*AP123</f>
        <v>0</v>
      </c>
      <c r="BL123" s="383">
        <f t="shared" ref="BL123" si="2174">$BJ123*AQ123</f>
        <v>0</v>
      </c>
      <c r="BM123" s="383">
        <f t="shared" ref="BM123" si="2175">$BJ123*AR123</f>
        <v>0</v>
      </c>
      <c r="BN123" s="383">
        <f t="shared" ref="BN123" si="2176">$BJ123*AS123</f>
        <v>0</v>
      </c>
      <c r="BO123" s="383">
        <f t="shared" ref="BO123" si="2177">$BJ123*AT123</f>
        <v>0</v>
      </c>
      <c r="BP123" s="383">
        <f t="shared" ref="BP123" si="2178">$BJ123*AU123</f>
        <v>0</v>
      </c>
      <c r="BQ123" s="383">
        <f t="shared" ref="BQ123" si="2179">$BJ123*AV123</f>
        <v>0</v>
      </c>
      <c r="BR123" s="383">
        <f t="shared" ref="BR123" si="2180">$BJ123*AW123</f>
        <v>0</v>
      </c>
      <c r="BS123" s="383">
        <f t="shared" ref="BS123" si="2181">$BJ123*AX123</f>
        <v>0</v>
      </c>
      <c r="BT123" s="384">
        <f t="shared" ref="BT123" si="2182">$BJ123*AY123</f>
        <v>0</v>
      </c>
      <c r="BU123" s="385">
        <f t="shared" ref="BU123" si="2183">$BJ123*AZ123</f>
        <v>0</v>
      </c>
      <c r="BV123" s="383">
        <f t="shared" ref="BV123" si="2184">$BJ123*BA123</f>
        <v>0</v>
      </c>
      <c r="BW123" s="383">
        <f t="shared" ref="BW123" si="2185">$BJ123*BB123</f>
        <v>0</v>
      </c>
      <c r="BX123" s="383">
        <f t="shared" ref="BX123" si="2186">$BJ123*BC123</f>
        <v>0</v>
      </c>
      <c r="BY123" s="383">
        <f t="shared" ref="BY123" si="2187">$BJ123*BD123</f>
        <v>0</v>
      </c>
      <c r="BZ123" s="383">
        <f t="shared" ref="BZ123" si="2188">$BJ123*BE123</f>
        <v>0</v>
      </c>
      <c r="CA123" s="383">
        <f t="shared" ref="CA123" si="2189">$BJ123*BF123</f>
        <v>0</v>
      </c>
      <c r="CB123" s="383">
        <f t="shared" ref="CB123" si="2190">$BJ123*BG123</f>
        <v>0</v>
      </c>
      <c r="CC123" s="383">
        <f t="shared" ref="CC123" si="2191">$BJ123*BH123</f>
        <v>0</v>
      </c>
      <c r="CD123" s="384">
        <f t="shared" ref="CD123" si="2192">$BJ123*BI123</f>
        <v>0</v>
      </c>
      <c r="CE123" s="426">
        <f>IF(N123="Nemení sa",1,0)</f>
        <v>0</v>
      </c>
      <c r="CF123" s="385">
        <f>AG123*$CE123</f>
        <v>0</v>
      </c>
      <c r="CG123" s="383">
        <f>AI123*$CE123</f>
        <v>0</v>
      </c>
      <c r="CH123" s="383">
        <f>AK123*$CE123</f>
        <v>0</v>
      </c>
      <c r="CI123" s="383">
        <f>AM123*$CE123</f>
        <v>0</v>
      </c>
      <c r="CJ123" s="384">
        <f>AO123*$CE123</f>
        <v>0</v>
      </c>
      <c r="CK123" s="427">
        <f t="shared" ref="CK123" si="2193">SUM(CF123:CJ125)</f>
        <v>0</v>
      </c>
      <c r="CL123" s="423">
        <f>IF(F123=vstupy!B$42,"1",0)</f>
        <v>0</v>
      </c>
      <c r="CM123" s="385">
        <f t="shared" ref="CM123:CV123" si="2194">IF($CL123="1",AP123,0)</f>
        <v>0</v>
      </c>
      <c r="CN123" s="383">
        <f t="shared" si="2194"/>
        <v>0</v>
      </c>
      <c r="CO123" s="383">
        <f t="shared" si="2194"/>
        <v>0</v>
      </c>
      <c r="CP123" s="383">
        <f t="shared" si="2194"/>
        <v>0</v>
      </c>
      <c r="CQ123" s="383">
        <f t="shared" si="2194"/>
        <v>0</v>
      </c>
      <c r="CR123" s="383">
        <f t="shared" si="2194"/>
        <v>0</v>
      </c>
      <c r="CS123" s="383">
        <f t="shared" si="2194"/>
        <v>0</v>
      </c>
      <c r="CT123" s="383">
        <f t="shared" si="2194"/>
        <v>0</v>
      </c>
      <c r="CU123" s="383">
        <f t="shared" si="2194"/>
        <v>0</v>
      </c>
      <c r="CV123" s="384">
        <f t="shared" si="2194"/>
        <v>0</v>
      </c>
      <c r="CW123" s="380">
        <f>CP123+CT123+CV123</f>
        <v>0</v>
      </c>
      <c r="CX123" s="380">
        <f t="shared" ref="CX123" si="2195">CN123+CR123</f>
        <v>0</v>
      </c>
      <c r="CY123" s="385">
        <f t="shared" ref="CY123:DH123" si="2196">IF($CL123="1",AZ123,0)</f>
        <v>0</v>
      </c>
      <c r="CZ123" s="383">
        <f t="shared" si="2196"/>
        <v>0</v>
      </c>
      <c r="DA123" s="383">
        <f t="shared" si="2196"/>
        <v>0</v>
      </c>
      <c r="DB123" s="383">
        <f t="shared" si="2196"/>
        <v>0</v>
      </c>
      <c r="DC123" s="383">
        <f t="shared" si="2196"/>
        <v>0</v>
      </c>
      <c r="DD123" s="383">
        <f t="shared" si="2196"/>
        <v>0</v>
      </c>
      <c r="DE123" s="383">
        <f t="shared" si="2196"/>
        <v>0</v>
      </c>
      <c r="DF123" s="383">
        <f t="shared" si="2196"/>
        <v>0</v>
      </c>
      <c r="DG123" s="383">
        <f t="shared" si="2196"/>
        <v>0</v>
      </c>
      <c r="DH123" s="384">
        <f t="shared" si="2196"/>
        <v>0</v>
      </c>
      <c r="DI123" s="377">
        <f>DB123+DF123+DH123</f>
        <v>0</v>
      </c>
      <c r="DJ123" s="377">
        <f t="shared" ref="DJ123" si="2197">CZ123+DD123</f>
        <v>0</v>
      </c>
      <c r="DK123" s="422">
        <f>IF(CE123=0,1,0)</f>
        <v>1</v>
      </c>
      <c r="DL123" s="422">
        <f>IFERROR(IF($AF123="N",AH123+AJ123+AL123+AN123,AF123+AH123+AJ123+AL123+AN123),0)*$DK123</f>
        <v>0</v>
      </c>
      <c r="DM123" s="422">
        <f>(AG123+AI123+AK123+AM123+AO123)*$DK123</f>
        <v>0</v>
      </c>
      <c r="DN123" s="422">
        <f>AS123+AW123+AY123-CW123</f>
        <v>0</v>
      </c>
      <c r="DO123" s="422">
        <f>BC123+BG123+BI123-DI123</f>
        <v>0</v>
      </c>
      <c r="DP123" s="422">
        <f>DN123+DO123</f>
        <v>0</v>
      </c>
      <c r="DQ123" s="421" t="str">
        <f>IF(OR(F123=vstupy!B$40,F123=vstupy!B$41,F123=vstupy!B$42,),"0","1")</f>
        <v>0</v>
      </c>
      <c r="DR123" s="385">
        <f>IF($DQ123="1",AQ123,"0")+CF123</f>
        <v>0</v>
      </c>
      <c r="DS123" s="383">
        <f>IF($DQ123="1",AS123,"0")+CG123</f>
        <v>0</v>
      </c>
      <c r="DT123" s="383">
        <f>IF($DQ123="1",AU123,"0")+CH123</f>
        <v>0</v>
      </c>
      <c r="DU123" s="383">
        <f>IF($DQ123="1",AW123,"0")+CI123</f>
        <v>0</v>
      </c>
      <c r="DV123" s="384">
        <f>IF($DQ123="1",AY123,"0")+CJ123</f>
        <v>0</v>
      </c>
      <c r="DW123" s="451">
        <f t="shared" ref="DW123" si="2198">SUM(DR123:DV125)</f>
        <v>0</v>
      </c>
      <c r="DX123" s="385" t="str">
        <f t="shared" ref="DX123" si="2199">IF($DQ123="1",BA123,"0")</f>
        <v>0</v>
      </c>
      <c r="DY123" s="383" t="str">
        <f t="shared" ref="DY123" si="2200">IF($DQ123="1",BC123,"0")</f>
        <v>0</v>
      </c>
      <c r="DZ123" s="383" t="str">
        <f t="shared" ref="DZ123" si="2201">IF($DQ123="1",BE123,"0")</f>
        <v>0</v>
      </c>
      <c r="EA123" s="383" t="str">
        <f>IF($DQ123="1",BG123,"0")</f>
        <v>0</v>
      </c>
      <c r="EB123" s="384" t="str">
        <f>IF($DQ123="1",BI123,"0")</f>
        <v>0</v>
      </c>
      <c r="EC123" s="451">
        <f t="shared" ref="EC123" si="2202">SUM(DX123:EB125)</f>
        <v>0</v>
      </c>
      <c r="ED123" s="450">
        <f>EC123+DW123</f>
        <v>0</v>
      </c>
    </row>
    <row r="124" spans="2:134" ht="12.6" customHeight="1" x14ac:dyDescent="0.2">
      <c r="B124" s="469"/>
      <c r="C124" s="457"/>
      <c r="D124" s="457"/>
      <c r="E124" s="457"/>
      <c r="F124" s="471"/>
      <c r="G124" s="461"/>
      <c r="H124" s="463"/>
      <c r="I124" s="463"/>
      <c r="J124" s="487"/>
      <c r="K124" s="471"/>
      <c r="L124" s="436"/>
      <c r="M124" s="473"/>
      <c r="N124" s="436"/>
      <c r="O124" s="436"/>
      <c r="P124" s="436"/>
      <c r="Q124" s="408"/>
      <c r="R124" s="409"/>
      <c r="S124" s="436"/>
      <c r="T124" s="445"/>
      <c r="U124" s="408"/>
      <c r="V124" s="409"/>
      <c r="W124" s="436"/>
      <c r="X124" s="194" t="s">
        <v>157</v>
      </c>
      <c r="Y124" s="208" t="s">
        <v>152</v>
      </c>
      <c r="Z124" s="205">
        <f>VLOOKUP($X124,vstupy!$B$18:$F$31,MATCH($Y124,vstupy!$B$17:$F$17,0),0)</f>
        <v>0</v>
      </c>
      <c r="AA124" s="133" t="s">
        <v>158</v>
      </c>
      <c r="AB124" s="205">
        <f>VLOOKUP($AA124,vstupy!$B$34:$C$36,2,FALSE)</f>
        <v>0</v>
      </c>
      <c r="AC124" s="205">
        <f t="shared" si="1273"/>
        <v>0</v>
      </c>
      <c r="AD124" s="466"/>
      <c r="AE124" s="418"/>
      <c r="AF124" s="385"/>
      <c r="AG124" s="414"/>
      <c r="AH124" s="414"/>
      <c r="AI124" s="414"/>
      <c r="AJ124" s="414"/>
      <c r="AK124" s="414"/>
      <c r="AL124" s="414"/>
      <c r="AM124" s="430"/>
      <c r="AN124" s="414"/>
      <c r="AO124" s="415"/>
      <c r="AP124" s="385"/>
      <c r="AQ124" s="383"/>
      <c r="AR124" s="383"/>
      <c r="AS124" s="383"/>
      <c r="AT124" s="383"/>
      <c r="AU124" s="383"/>
      <c r="AV124" s="383"/>
      <c r="AW124" s="383"/>
      <c r="AX124" s="383"/>
      <c r="AY124" s="383"/>
      <c r="AZ124" s="383"/>
      <c r="BA124" s="383"/>
      <c r="BB124" s="383"/>
      <c r="BC124" s="383"/>
      <c r="BD124" s="383"/>
      <c r="BE124" s="383"/>
      <c r="BF124" s="383"/>
      <c r="BG124" s="383"/>
      <c r="BH124" s="383"/>
      <c r="BI124" s="494"/>
      <c r="BJ124" s="380"/>
      <c r="BK124" s="385"/>
      <c r="BL124" s="383"/>
      <c r="BM124" s="383"/>
      <c r="BN124" s="383"/>
      <c r="BO124" s="383"/>
      <c r="BP124" s="383"/>
      <c r="BQ124" s="383"/>
      <c r="BR124" s="383"/>
      <c r="BS124" s="383"/>
      <c r="BT124" s="384"/>
      <c r="BU124" s="385"/>
      <c r="BV124" s="383"/>
      <c r="BW124" s="383"/>
      <c r="BX124" s="383"/>
      <c r="BY124" s="383"/>
      <c r="BZ124" s="383"/>
      <c r="CA124" s="383"/>
      <c r="CB124" s="383"/>
      <c r="CC124" s="383"/>
      <c r="CD124" s="384"/>
      <c r="CE124" s="426"/>
      <c r="CF124" s="385"/>
      <c r="CG124" s="383"/>
      <c r="CH124" s="383"/>
      <c r="CI124" s="383"/>
      <c r="CJ124" s="384"/>
      <c r="CK124" s="427"/>
      <c r="CL124" s="424"/>
      <c r="CM124" s="385"/>
      <c r="CN124" s="383"/>
      <c r="CO124" s="383"/>
      <c r="CP124" s="383"/>
      <c r="CQ124" s="383"/>
      <c r="CR124" s="383"/>
      <c r="CS124" s="383"/>
      <c r="CT124" s="383"/>
      <c r="CU124" s="383"/>
      <c r="CV124" s="384"/>
      <c r="CW124" s="380"/>
      <c r="CX124" s="380"/>
      <c r="CY124" s="385"/>
      <c r="CZ124" s="383"/>
      <c r="DA124" s="383"/>
      <c r="DB124" s="383"/>
      <c r="DC124" s="383"/>
      <c r="DD124" s="383"/>
      <c r="DE124" s="383"/>
      <c r="DF124" s="383"/>
      <c r="DG124" s="383"/>
      <c r="DH124" s="384"/>
      <c r="DI124" s="377"/>
      <c r="DJ124" s="377"/>
      <c r="DK124" s="422"/>
      <c r="DL124" s="422"/>
      <c r="DM124" s="422"/>
      <c r="DN124" s="422"/>
      <c r="DO124" s="422"/>
      <c r="DP124" s="422"/>
      <c r="DQ124" s="421"/>
      <c r="DR124" s="385"/>
      <c r="DS124" s="383"/>
      <c r="DT124" s="383"/>
      <c r="DU124" s="383"/>
      <c r="DV124" s="384"/>
      <c r="DW124" s="451"/>
      <c r="DX124" s="385"/>
      <c r="DY124" s="383"/>
      <c r="DZ124" s="383"/>
      <c r="EA124" s="383"/>
      <c r="EB124" s="384"/>
      <c r="EC124" s="451"/>
      <c r="ED124" s="450"/>
    </row>
    <row r="125" spans="2:134" ht="12.6" customHeight="1" x14ac:dyDescent="0.2">
      <c r="B125" s="469"/>
      <c r="C125" s="457"/>
      <c r="D125" s="457"/>
      <c r="E125" s="457"/>
      <c r="F125" s="472"/>
      <c r="G125" s="461"/>
      <c r="H125" s="464"/>
      <c r="I125" s="464"/>
      <c r="J125" s="488"/>
      <c r="K125" s="472"/>
      <c r="L125" s="436"/>
      <c r="M125" s="473"/>
      <c r="N125" s="436"/>
      <c r="O125" s="436"/>
      <c r="P125" s="436"/>
      <c r="Q125" s="408"/>
      <c r="R125" s="409"/>
      <c r="S125" s="436"/>
      <c r="T125" s="445"/>
      <c r="U125" s="408"/>
      <c r="V125" s="409"/>
      <c r="W125" s="436"/>
      <c r="X125" s="194" t="s">
        <v>157</v>
      </c>
      <c r="Y125" s="208" t="s">
        <v>152</v>
      </c>
      <c r="Z125" s="205">
        <f>VLOOKUP($X125,vstupy!$B$18:$F$31,MATCH($Y125,vstupy!$B$17:$F$17,0),0)</f>
        <v>0</v>
      </c>
      <c r="AA125" s="133" t="s">
        <v>158</v>
      </c>
      <c r="AB125" s="205">
        <f>VLOOKUP($AA125,vstupy!$B$34:$C$36,2,FALSE)</f>
        <v>0</v>
      </c>
      <c r="AC125" s="205">
        <f t="shared" si="1273"/>
        <v>0</v>
      </c>
      <c r="AD125" s="467"/>
      <c r="AE125" s="419"/>
      <c r="AF125" s="385"/>
      <c r="AG125" s="414"/>
      <c r="AH125" s="414"/>
      <c r="AI125" s="414"/>
      <c r="AJ125" s="414"/>
      <c r="AK125" s="414"/>
      <c r="AL125" s="414"/>
      <c r="AM125" s="413"/>
      <c r="AN125" s="414"/>
      <c r="AO125" s="415"/>
      <c r="AP125" s="385"/>
      <c r="AQ125" s="383"/>
      <c r="AR125" s="383"/>
      <c r="AS125" s="383"/>
      <c r="AT125" s="383"/>
      <c r="AU125" s="383"/>
      <c r="AV125" s="383"/>
      <c r="AW125" s="383"/>
      <c r="AX125" s="383"/>
      <c r="AY125" s="383"/>
      <c r="AZ125" s="383"/>
      <c r="BA125" s="383"/>
      <c r="BB125" s="383"/>
      <c r="BC125" s="383"/>
      <c r="BD125" s="383"/>
      <c r="BE125" s="383"/>
      <c r="BF125" s="383"/>
      <c r="BG125" s="383"/>
      <c r="BH125" s="383"/>
      <c r="BI125" s="494"/>
      <c r="BJ125" s="380"/>
      <c r="BK125" s="385"/>
      <c r="BL125" s="383"/>
      <c r="BM125" s="383"/>
      <c r="BN125" s="383"/>
      <c r="BO125" s="383"/>
      <c r="BP125" s="383"/>
      <c r="BQ125" s="383"/>
      <c r="BR125" s="383"/>
      <c r="BS125" s="383"/>
      <c r="BT125" s="384"/>
      <c r="BU125" s="385"/>
      <c r="BV125" s="383"/>
      <c r="BW125" s="383"/>
      <c r="BX125" s="383"/>
      <c r="BY125" s="383"/>
      <c r="BZ125" s="383"/>
      <c r="CA125" s="383"/>
      <c r="CB125" s="383"/>
      <c r="CC125" s="383"/>
      <c r="CD125" s="384"/>
      <c r="CE125" s="426"/>
      <c r="CF125" s="385"/>
      <c r="CG125" s="383"/>
      <c r="CH125" s="383"/>
      <c r="CI125" s="383"/>
      <c r="CJ125" s="384"/>
      <c r="CK125" s="427"/>
      <c r="CL125" s="425"/>
      <c r="CM125" s="385"/>
      <c r="CN125" s="383"/>
      <c r="CO125" s="383"/>
      <c r="CP125" s="383"/>
      <c r="CQ125" s="383"/>
      <c r="CR125" s="383"/>
      <c r="CS125" s="383"/>
      <c r="CT125" s="383"/>
      <c r="CU125" s="383"/>
      <c r="CV125" s="384"/>
      <c r="CW125" s="380"/>
      <c r="CX125" s="380"/>
      <c r="CY125" s="385"/>
      <c r="CZ125" s="383"/>
      <c r="DA125" s="383"/>
      <c r="DB125" s="383"/>
      <c r="DC125" s="383"/>
      <c r="DD125" s="383"/>
      <c r="DE125" s="383"/>
      <c r="DF125" s="383"/>
      <c r="DG125" s="383"/>
      <c r="DH125" s="384"/>
      <c r="DI125" s="377"/>
      <c r="DJ125" s="377"/>
      <c r="DK125" s="422"/>
      <c r="DL125" s="422"/>
      <c r="DM125" s="422"/>
      <c r="DN125" s="422"/>
      <c r="DO125" s="422"/>
      <c r="DP125" s="422"/>
      <c r="DQ125" s="421"/>
      <c r="DR125" s="385"/>
      <c r="DS125" s="383"/>
      <c r="DT125" s="383"/>
      <c r="DU125" s="383"/>
      <c r="DV125" s="384"/>
      <c r="DW125" s="451"/>
      <c r="DX125" s="385"/>
      <c r="DY125" s="383"/>
      <c r="DZ125" s="383"/>
      <c r="EA125" s="383"/>
      <c r="EB125" s="384"/>
      <c r="EC125" s="451"/>
      <c r="ED125" s="450"/>
    </row>
    <row r="126" spans="2:134" ht="12.6" customHeight="1" x14ac:dyDescent="0.2">
      <c r="B126" s="469">
        <f t="shared" ref="B126" si="2203">B123+1</f>
        <v>40</v>
      </c>
      <c r="C126" s="457"/>
      <c r="D126" s="457"/>
      <c r="E126" s="457"/>
      <c r="F126" s="470" t="s">
        <v>212</v>
      </c>
      <c r="G126" s="461"/>
      <c r="H126" s="462" t="str">
        <f t="shared" ref="H126" si="2204">IF($F126="3e)  Skoršia transpozícia  - zavedenie transpozície pred termínom ktorý určuje smernica EÚ. "," ","")</f>
        <v/>
      </c>
      <c r="I126" s="462" t="str">
        <f t="shared" ref="I126" si="2205">IF($F126="3e)  Skoršia transpozícia  - zavedenie transpozície pred termínom ktorý určuje smernica EÚ. ",$H126,"NA")</f>
        <v>NA</v>
      </c>
      <c r="J126" s="486">
        <f>IF(I126&gt;12,1,I126/12)</f>
        <v>1</v>
      </c>
      <c r="K126" s="470"/>
      <c r="L126" s="436"/>
      <c r="M126" s="473">
        <f>IF(L126="N",0,L126)</f>
        <v>0</v>
      </c>
      <c r="N126" s="436" t="s">
        <v>212</v>
      </c>
      <c r="O126" s="436"/>
      <c r="P126" s="436"/>
      <c r="Q126" s="408" t="s">
        <v>36</v>
      </c>
      <c r="R126" s="409">
        <f>VLOOKUP(Q126,vstupy!$B$3:$C$15,2,FALSE)</f>
        <v>0</v>
      </c>
      <c r="S126" s="436"/>
      <c r="T126" s="445"/>
      <c r="U126" s="408" t="s">
        <v>36</v>
      </c>
      <c r="V126" s="409">
        <f>VLOOKUP(U126,vstupy!$B$3:$C$15,2,FALSE)</f>
        <v>0</v>
      </c>
      <c r="W126" s="436"/>
      <c r="X126" s="194" t="s">
        <v>157</v>
      </c>
      <c r="Y126" s="208" t="s">
        <v>152</v>
      </c>
      <c r="Z126" s="205">
        <f>VLOOKUP($X126,vstupy!$B$18:$F$31,MATCH($Y126,vstupy!$B$17:$F$17,0),0)</f>
        <v>0</v>
      </c>
      <c r="AA126" s="133" t="s">
        <v>158</v>
      </c>
      <c r="AB126" s="205">
        <f>VLOOKUP($AA126,vstupy!$B$34:$C$36,2,FALSE)</f>
        <v>0</v>
      </c>
      <c r="AC126" s="205">
        <f t="shared" si="1273"/>
        <v>0</v>
      </c>
      <c r="AD126" s="465" t="s">
        <v>36</v>
      </c>
      <c r="AE126" s="417">
        <f>VLOOKUP(AD126,vstupy!$B$3:$C$15,2,FALSE)</f>
        <v>0</v>
      </c>
      <c r="AF126" s="458" t="str">
        <f>IFERROR(IF(M126=0,"N",O126/L126*J126),0)</f>
        <v>N</v>
      </c>
      <c r="AG126" s="414">
        <f>O126*J126</f>
        <v>0</v>
      </c>
      <c r="AH126" s="416">
        <f t="shared" ref="AH126" si="2206">P126*R126*J126</f>
        <v>0</v>
      </c>
      <c r="AI126" s="413">
        <f t="shared" ref="AI126" si="2207">IFERROR(AH126*M126,0)</f>
        <v>0</v>
      </c>
      <c r="AJ126" s="416" t="str">
        <f t="shared" si="1395"/>
        <v>N</v>
      </c>
      <c r="AK126" s="414">
        <f t="shared" ref="AK126" si="2208">S126*J126</f>
        <v>0</v>
      </c>
      <c r="AL126" s="414">
        <f>T126*V126*J126</f>
        <v>0</v>
      </c>
      <c r="AM126" s="429">
        <f t="shared" ref="AM126" si="2209">IFERROR(AL126*M126,0)</f>
        <v>0</v>
      </c>
      <c r="AN126" s="413">
        <f t="shared" ref="AN126" si="2210">IF(W126&gt;0,IF(AE126&gt;0,($G$5/160)*(W126/60)*AE126*J126,0),IF(AE126&gt;0,($G$5/160)*((AC126+AC127+AC128)/60)*AE126*J126,0))</f>
        <v>0</v>
      </c>
      <c r="AO126" s="415">
        <f>IFERROR(AN126*M126,0)</f>
        <v>0</v>
      </c>
      <c r="AP126" s="385">
        <f t="shared" ref="AP126" si="2211">IF($N126="In (zvyšuje náklady)",AF126,0)</f>
        <v>0</v>
      </c>
      <c r="AQ126" s="383">
        <f t="shared" ref="AQ126" si="2212">IF($N126="In (zvyšuje náklady)",AG126,0)</f>
        <v>0</v>
      </c>
      <c r="AR126" s="383">
        <f t="shared" ref="AR126" si="2213">IF($N126="In (zvyšuje náklady)",AH126,0)</f>
        <v>0</v>
      </c>
      <c r="AS126" s="383">
        <f t="shared" ref="AS126" si="2214">IF($N126="In (zvyšuje náklady)",AI126,0)</f>
        <v>0</v>
      </c>
      <c r="AT126" s="383">
        <f t="shared" ref="AT126" si="2215">IF($N126="In (zvyšuje náklady)",AJ126,0)</f>
        <v>0</v>
      </c>
      <c r="AU126" s="383">
        <f t="shared" ref="AU126" si="2216">IF($N126="In (zvyšuje náklady)",AK126,0)</f>
        <v>0</v>
      </c>
      <c r="AV126" s="383">
        <f t="shared" ref="AV126" si="2217">IF($N126="In (zvyšuje náklady)",AL126,0)</f>
        <v>0</v>
      </c>
      <c r="AW126" s="383">
        <f t="shared" ref="AW126" si="2218">IF($N126="In (zvyšuje náklady)",AM126,0)</f>
        <v>0</v>
      </c>
      <c r="AX126" s="383">
        <f t="shared" ref="AX126" si="2219">IF($N126="In (zvyšuje náklady)",AN126,0)</f>
        <v>0</v>
      </c>
      <c r="AY126" s="383">
        <f t="shared" ref="AY126" si="2220">IF($N126="In (zvyšuje náklady)",AO126,0)</f>
        <v>0</v>
      </c>
      <c r="AZ126" s="383" t="str">
        <f t="shared" ref="AZ126" si="2221">IF($N126="Out (znižuje náklady)",AF126,"0")</f>
        <v>0</v>
      </c>
      <c r="BA126" s="383" t="str">
        <f t="shared" ref="BA126" si="2222">IF($N126="Out (znižuje náklady)",AG126,"0")</f>
        <v>0</v>
      </c>
      <c r="BB126" s="383" t="str">
        <f t="shared" ref="BB126" si="2223">IF($N126="Out (znižuje náklady)",AH126,"0")</f>
        <v>0</v>
      </c>
      <c r="BC126" s="383" t="str">
        <f t="shared" ref="BC126" si="2224">IF($N126="Out (znižuje náklady)",AI126,"0")</f>
        <v>0</v>
      </c>
      <c r="BD126" s="383" t="str">
        <f t="shared" ref="BD126" si="2225">IF($N126="Out (znižuje náklady)",AJ126,"0")</f>
        <v>0</v>
      </c>
      <c r="BE126" s="383" t="str">
        <f t="shared" ref="BE126" si="2226">IF($N126="Out (znižuje náklady)",AK126,"0")</f>
        <v>0</v>
      </c>
      <c r="BF126" s="383" t="str">
        <f t="shared" ref="BF126" si="2227">IF($N126="Out (znižuje náklady)",AL126,"0")</f>
        <v>0</v>
      </c>
      <c r="BG126" s="383" t="str">
        <f t="shared" ref="BG126" si="2228">IF($N126="Out (znižuje náklady)",AM126,"0")</f>
        <v>0</v>
      </c>
      <c r="BH126" s="383" t="str">
        <f t="shared" ref="BH126" si="2229">IF($N126="Out (znižuje náklady)",AN126,"0")</f>
        <v>0</v>
      </c>
      <c r="BI126" s="494" t="str">
        <f t="shared" ref="BI126" si="2230">IF($N126="Out (znižuje náklady)",AO126,"0")</f>
        <v>0</v>
      </c>
      <c r="BJ126" s="380">
        <f>IF(F126=vstupy!$B$47,0,1)</f>
        <v>1</v>
      </c>
      <c r="BK126" s="385">
        <f t="shared" ref="BK126" si="2231">$BJ126*AP126</f>
        <v>0</v>
      </c>
      <c r="BL126" s="383">
        <f t="shared" ref="BL126" si="2232">$BJ126*AQ126</f>
        <v>0</v>
      </c>
      <c r="BM126" s="383">
        <f t="shared" ref="BM126" si="2233">$BJ126*AR126</f>
        <v>0</v>
      </c>
      <c r="BN126" s="383">
        <f t="shared" ref="BN126" si="2234">$BJ126*AS126</f>
        <v>0</v>
      </c>
      <c r="BO126" s="383">
        <f t="shared" ref="BO126" si="2235">$BJ126*AT126</f>
        <v>0</v>
      </c>
      <c r="BP126" s="383">
        <f t="shared" ref="BP126" si="2236">$BJ126*AU126</f>
        <v>0</v>
      </c>
      <c r="BQ126" s="383">
        <f t="shared" ref="BQ126" si="2237">$BJ126*AV126</f>
        <v>0</v>
      </c>
      <c r="BR126" s="383">
        <f t="shared" ref="BR126" si="2238">$BJ126*AW126</f>
        <v>0</v>
      </c>
      <c r="BS126" s="383">
        <f t="shared" ref="BS126" si="2239">$BJ126*AX126</f>
        <v>0</v>
      </c>
      <c r="BT126" s="384">
        <f t="shared" ref="BT126" si="2240">$BJ126*AY126</f>
        <v>0</v>
      </c>
      <c r="BU126" s="385">
        <f t="shared" ref="BU126" si="2241">$BJ126*AZ126</f>
        <v>0</v>
      </c>
      <c r="BV126" s="383">
        <f t="shared" ref="BV126" si="2242">$BJ126*BA126</f>
        <v>0</v>
      </c>
      <c r="BW126" s="383">
        <f t="shared" ref="BW126" si="2243">$BJ126*BB126</f>
        <v>0</v>
      </c>
      <c r="BX126" s="383">
        <f t="shared" ref="BX126" si="2244">$BJ126*BC126</f>
        <v>0</v>
      </c>
      <c r="BY126" s="383">
        <f t="shared" ref="BY126" si="2245">$BJ126*BD126</f>
        <v>0</v>
      </c>
      <c r="BZ126" s="383">
        <f t="shared" ref="BZ126" si="2246">$BJ126*BE126</f>
        <v>0</v>
      </c>
      <c r="CA126" s="383">
        <f t="shared" ref="CA126" si="2247">$BJ126*BF126</f>
        <v>0</v>
      </c>
      <c r="CB126" s="383">
        <f t="shared" ref="CB126" si="2248">$BJ126*BG126</f>
        <v>0</v>
      </c>
      <c r="CC126" s="383">
        <f t="shared" ref="CC126" si="2249">$BJ126*BH126</f>
        <v>0</v>
      </c>
      <c r="CD126" s="384">
        <f t="shared" ref="CD126" si="2250">$BJ126*BI126</f>
        <v>0</v>
      </c>
      <c r="CE126" s="426">
        <f>IF(N126="Nemení sa",1,0)</f>
        <v>0</v>
      </c>
      <c r="CF126" s="385">
        <f>AG126*$CE126</f>
        <v>0</v>
      </c>
      <c r="CG126" s="383">
        <f>AI126*$CE126</f>
        <v>0</v>
      </c>
      <c r="CH126" s="383">
        <f>AK126*$CE126</f>
        <v>0</v>
      </c>
      <c r="CI126" s="383">
        <f>AM126*$CE126</f>
        <v>0</v>
      </c>
      <c r="CJ126" s="384">
        <f>AO126*$CE126</f>
        <v>0</v>
      </c>
      <c r="CK126" s="427">
        <f t="shared" ref="CK126" si="2251">SUM(CF126:CJ128)</f>
        <v>0</v>
      </c>
      <c r="CL126" s="423">
        <f>IF(F126=vstupy!B$42,"1",0)</f>
        <v>0</v>
      </c>
      <c r="CM126" s="385">
        <f t="shared" ref="CM126:CV126" si="2252">IF($CL126="1",AP126,0)</f>
        <v>0</v>
      </c>
      <c r="CN126" s="383">
        <f t="shared" si="2252"/>
        <v>0</v>
      </c>
      <c r="CO126" s="383">
        <f t="shared" si="2252"/>
        <v>0</v>
      </c>
      <c r="CP126" s="383">
        <f t="shared" si="2252"/>
        <v>0</v>
      </c>
      <c r="CQ126" s="383">
        <f t="shared" si="2252"/>
        <v>0</v>
      </c>
      <c r="CR126" s="383">
        <f t="shared" si="2252"/>
        <v>0</v>
      </c>
      <c r="CS126" s="383">
        <f t="shared" si="2252"/>
        <v>0</v>
      </c>
      <c r="CT126" s="383">
        <f t="shared" si="2252"/>
        <v>0</v>
      </c>
      <c r="CU126" s="383">
        <f t="shared" si="2252"/>
        <v>0</v>
      </c>
      <c r="CV126" s="384">
        <f t="shared" si="2252"/>
        <v>0</v>
      </c>
      <c r="CW126" s="380">
        <f>CP126+CT126+CV126</f>
        <v>0</v>
      </c>
      <c r="CX126" s="380">
        <f t="shared" ref="CX126" si="2253">CN126+CR126</f>
        <v>0</v>
      </c>
      <c r="CY126" s="385">
        <f t="shared" ref="CY126:DH126" si="2254">IF($CL126="1",AZ126,0)</f>
        <v>0</v>
      </c>
      <c r="CZ126" s="383">
        <f t="shared" si="2254"/>
        <v>0</v>
      </c>
      <c r="DA126" s="383">
        <f t="shared" si="2254"/>
        <v>0</v>
      </c>
      <c r="DB126" s="383">
        <f t="shared" si="2254"/>
        <v>0</v>
      </c>
      <c r="DC126" s="383">
        <f t="shared" si="2254"/>
        <v>0</v>
      </c>
      <c r="DD126" s="383">
        <f t="shared" si="2254"/>
        <v>0</v>
      </c>
      <c r="DE126" s="383">
        <f t="shared" si="2254"/>
        <v>0</v>
      </c>
      <c r="DF126" s="383">
        <f t="shared" si="2254"/>
        <v>0</v>
      </c>
      <c r="DG126" s="383">
        <f t="shared" si="2254"/>
        <v>0</v>
      </c>
      <c r="DH126" s="384">
        <f t="shared" si="2254"/>
        <v>0</v>
      </c>
      <c r="DI126" s="377">
        <f>DB126+DF126+DH126</f>
        <v>0</v>
      </c>
      <c r="DJ126" s="377">
        <f t="shared" ref="DJ126" si="2255">CZ126+DD126</f>
        <v>0</v>
      </c>
      <c r="DK126" s="422">
        <f>IF(CE126=0,1,0)</f>
        <v>1</v>
      </c>
      <c r="DL126" s="422">
        <f>IFERROR(IF($AF126="N",AH126+AJ126+AL126+AN126,AF126+AH126+AJ126+AL126+AN126),0)*$DK126</f>
        <v>0</v>
      </c>
      <c r="DM126" s="422">
        <f>(AG126+AI126+AK126+AM126+AO126)*$DK126</f>
        <v>0</v>
      </c>
      <c r="DN126" s="422">
        <f>AS126+AW126+AY126-CW126</f>
        <v>0</v>
      </c>
      <c r="DO126" s="422">
        <f>BC126+BG126+BI126-DI126</f>
        <v>0</v>
      </c>
      <c r="DP126" s="422">
        <f>DN126+DO126</f>
        <v>0</v>
      </c>
      <c r="DQ126" s="421" t="str">
        <f>IF(OR(F126=vstupy!B$40,F126=vstupy!B$41,F126=vstupy!B$42,),"0","1")</f>
        <v>0</v>
      </c>
      <c r="DR126" s="385">
        <f>IF($DQ126="1",AQ126,"0")+CF126</f>
        <v>0</v>
      </c>
      <c r="DS126" s="383">
        <f>IF($DQ126="1",AS126,"0")+CG126</f>
        <v>0</v>
      </c>
      <c r="DT126" s="383">
        <f>IF($DQ126="1",AU126,"0")+CH126</f>
        <v>0</v>
      </c>
      <c r="DU126" s="383">
        <f>IF($DQ126="1",AW126,"0")+CI126</f>
        <v>0</v>
      </c>
      <c r="DV126" s="384">
        <f>IF($DQ126="1",AY126,"0")+CJ126</f>
        <v>0</v>
      </c>
      <c r="DW126" s="451">
        <f t="shared" ref="DW126" si="2256">SUM(DR126:DV128)</f>
        <v>0</v>
      </c>
      <c r="DX126" s="385" t="str">
        <f t="shared" ref="DX126" si="2257">IF($DQ126="1",BA126,"0")</f>
        <v>0</v>
      </c>
      <c r="DY126" s="383" t="str">
        <f t="shared" ref="DY126" si="2258">IF($DQ126="1",BC126,"0")</f>
        <v>0</v>
      </c>
      <c r="DZ126" s="383" t="str">
        <f t="shared" ref="DZ126" si="2259">IF($DQ126="1",BE126,"0")</f>
        <v>0</v>
      </c>
      <c r="EA126" s="383" t="str">
        <f>IF($DQ126="1",BG126,"0")</f>
        <v>0</v>
      </c>
      <c r="EB126" s="384" t="str">
        <f>IF($DQ126="1",BI126,"0")</f>
        <v>0</v>
      </c>
      <c r="EC126" s="451">
        <f t="shared" ref="EC126" si="2260">SUM(DX126:EB128)</f>
        <v>0</v>
      </c>
      <c r="ED126" s="450">
        <f>EC126+DW126</f>
        <v>0</v>
      </c>
    </row>
    <row r="127" spans="2:134" ht="12.6" customHeight="1" x14ac:dyDescent="0.2">
      <c r="B127" s="469"/>
      <c r="C127" s="457"/>
      <c r="D127" s="457"/>
      <c r="E127" s="457"/>
      <c r="F127" s="471"/>
      <c r="G127" s="461"/>
      <c r="H127" s="463"/>
      <c r="I127" s="463"/>
      <c r="J127" s="487"/>
      <c r="K127" s="471"/>
      <c r="L127" s="436"/>
      <c r="M127" s="473"/>
      <c r="N127" s="436"/>
      <c r="O127" s="436"/>
      <c r="P127" s="436"/>
      <c r="Q127" s="408"/>
      <c r="R127" s="409"/>
      <c r="S127" s="436"/>
      <c r="T127" s="445"/>
      <c r="U127" s="408"/>
      <c r="V127" s="409"/>
      <c r="W127" s="436"/>
      <c r="X127" s="194" t="s">
        <v>157</v>
      </c>
      <c r="Y127" s="208" t="s">
        <v>152</v>
      </c>
      <c r="Z127" s="205">
        <f>VLOOKUP($X127,vstupy!$B$18:$F$31,MATCH($Y127,vstupy!$B$17:$F$17,0),0)</f>
        <v>0</v>
      </c>
      <c r="AA127" s="133" t="s">
        <v>158</v>
      </c>
      <c r="AB127" s="205">
        <f>VLOOKUP($AA127,vstupy!$B$34:$C$36,2,FALSE)</f>
        <v>0</v>
      </c>
      <c r="AC127" s="205">
        <f t="shared" si="1273"/>
        <v>0</v>
      </c>
      <c r="AD127" s="466"/>
      <c r="AE127" s="418"/>
      <c r="AF127" s="385"/>
      <c r="AG127" s="414"/>
      <c r="AH127" s="414"/>
      <c r="AI127" s="414"/>
      <c r="AJ127" s="414"/>
      <c r="AK127" s="414"/>
      <c r="AL127" s="414"/>
      <c r="AM127" s="430"/>
      <c r="AN127" s="414"/>
      <c r="AO127" s="415"/>
      <c r="AP127" s="385"/>
      <c r="AQ127" s="383"/>
      <c r="AR127" s="383"/>
      <c r="AS127" s="383"/>
      <c r="AT127" s="383"/>
      <c r="AU127" s="383"/>
      <c r="AV127" s="383"/>
      <c r="AW127" s="383"/>
      <c r="AX127" s="383"/>
      <c r="AY127" s="383"/>
      <c r="AZ127" s="383"/>
      <c r="BA127" s="383"/>
      <c r="BB127" s="383"/>
      <c r="BC127" s="383"/>
      <c r="BD127" s="383"/>
      <c r="BE127" s="383"/>
      <c r="BF127" s="383"/>
      <c r="BG127" s="383"/>
      <c r="BH127" s="383"/>
      <c r="BI127" s="494"/>
      <c r="BJ127" s="380"/>
      <c r="BK127" s="385"/>
      <c r="BL127" s="383"/>
      <c r="BM127" s="383"/>
      <c r="BN127" s="383"/>
      <c r="BO127" s="383"/>
      <c r="BP127" s="383"/>
      <c r="BQ127" s="383"/>
      <c r="BR127" s="383"/>
      <c r="BS127" s="383"/>
      <c r="BT127" s="384"/>
      <c r="BU127" s="385"/>
      <c r="BV127" s="383"/>
      <c r="BW127" s="383"/>
      <c r="BX127" s="383"/>
      <c r="BY127" s="383"/>
      <c r="BZ127" s="383"/>
      <c r="CA127" s="383"/>
      <c r="CB127" s="383"/>
      <c r="CC127" s="383"/>
      <c r="CD127" s="384"/>
      <c r="CE127" s="426"/>
      <c r="CF127" s="385"/>
      <c r="CG127" s="383"/>
      <c r="CH127" s="383"/>
      <c r="CI127" s="383"/>
      <c r="CJ127" s="384"/>
      <c r="CK127" s="427"/>
      <c r="CL127" s="424"/>
      <c r="CM127" s="385"/>
      <c r="CN127" s="383"/>
      <c r="CO127" s="383"/>
      <c r="CP127" s="383"/>
      <c r="CQ127" s="383"/>
      <c r="CR127" s="383"/>
      <c r="CS127" s="383"/>
      <c r="CT127" s="383"/>
      <c r="CU127" s="383"/>
      <c r="CV127" s="384"/>
      <c r="CW127" s="380"/>
      <c r="CX127" s="380"/>
      <c r="CY127" s="385"/>
      <c r="CZ127" s="383"/>
      <c r="DA127" s="383"/>
      <c r="DB127" s="383"/>
      <c r="DC127" s="383"/>
      <c r="DD127" s="383"/>
      <c r="DE127" s="383"/>
      <c r="DF127" s="383"/>
      <c r="DG127" s="383"/>
      <c r="DH127" s="384"/>
      <c r="DI127" s="377"/>
      <c r="DJ127" s="377"/>
      <c r="DK127" s="422"/>
      <c r="DL127" s="422"/>
      <c r="DM127" s="422"/>
      <c r="DN127" s="422"/>
      <c r="DO127" s="422"/>
      <c r="DP127" s="422"/>
      <c r="DQ127" s="421"/>
      <c r="DR127" s="385"/>
      <c r="DS127" s="383"/>
      <c r="DT127" s="383"/>
      <c r="DU127" s="383"/>
      <c r="DV127" s="384"/>
      <c r="DW127" s="451"/>
      <c r="DX127" s="385"/>
      <c r="DY127" s="383"/>
      <c r="DZ127" s="383"/>
      <c r="EA127" s="383"/>
      <c r="EB127" s="384"/>
      <c r="EC127" s="451"/>
      <c r="ED127" s="450"/>
    </row>
    <row r="128" spans="2:134" ht="12.6" customHeight="1" x14ac:dyDescent="0.2">
      <c r="B128" s="469"/>
      <c r="C128" s="457"/>
      <c r="D128" s="457"/>
      <c r="E128" s="457"/>
      <c r="F128" s="472"/>
      <c r="G128" s="461"/>
      <c r="H128" s="464"/>
      <c r="I128" s="464"/>
      <c r="J128" s="488"/>
      <c r="K128" s="472"/>
      <c r="L128" s="436"/>
      <c r="M128" s="473"/>
      <c r="N128" s="436"/>
      <c r="O128" s="436"/>
      <c r="P128" s="436"/>
      <c r="Q128" s="408"/>
      <c r="R128" s="409"/>
      <c r="S128" s="436"/>
      <c r="T128" s="445"/>
      <c r="U128" s="408"/>
      <c r="V128" s="409"/>
      <c r="W128" s="436"/>
      <c r="X128" s="194" t="s">
        <v>157</v>
      </c>
      <c r="Y128" s="208" t="s">
        <v>152</v>
      </c>
      <c r="Z128" s="205">
        <f>VLOOKUP($X128,vstupy!$B$18:$F$31,MATCH($Y128,vstupy!$B$17:$F$17,0),0)</f>
        <v>0</v>
      </c>
      <c r="AA128" s="133" t="s">
        <v>158</v>
      </c>
      <c r="AB128" s="205">
        <f>VLOOKUP($AA128,vstupy!$B$34:$C$36,2,FALSE)</f>
        <v>0</v>
      </c>
      <c r="AC128" s="205">
        <f t="shared" si="1273"/>
        <v>0</v>
      </c>
      <c r="AD128" s="467"/>
      <c r="AE128" s="419"/>
      <c r="AF128" s="385"/>
      <c r="AG128" s="414"/>
      <c r="AH128" s="414"/>
      <c r="AI128" s="414"/>
      <c r="AJ128" s="414"/>
      <c r="AK128" s="414"/>
      <c r="AL128" s="414"/>
      <c r="AM128" s="413"/>
      <c r="AN128" s="414"/>
      <c r="AO128" s="415"/>
      <c r="AP128" s="385"/>
      <c r="AQ128" s="383"/>
      <c r="AR128" s="383"/>
      <c r="AS128" s="383"/>
      <c r="AT128" s="383"/>
      <c r="AU128" s="383"/>
      <c r="AV128" s="383"/>
      <c r="AW128" s="383"/>
      <c r="AX128" s="383"/>
      <c r="AY128" s="383"/>
      <c r="AZ128" s="383"/>
      <c r="BA128" s="383"/>
      <c r="BB128" s="383"/>
      <c r="BC128" s="383"/>
      <c r="BD128" s="383"/>
      <c r="BE128" s="383"/>
      <c r="BF128" s="383"/>
      <c r="BG128" s="383"/>
      <c r="BH128" s="383"/>
      <c r="BI128" s="494"/>
      <c r="BJ128" s="380"/>
      <c r="BK128" s="385"/>
      <c r="BL128" s="383"/>
      <c r="BM128" s="383"/>
      <c r="BN128" s="383"/>
      <c r="BO128" s="383"/>
      <c r="BP128" s="383"/>
      <c r="BQ128" s="383"/>
      <c r="BR128" s="383"/>
      <c r="BS128" s="383"/>
      <c r="BT128" s="384"/>
      <c r="BU128" s="385"/>
      <c r="BV128" s="383"/>
      <c r="BW128" s="383"/>
      <c r="BX128" s="383"/>
      <c r="BY128" s="383"/>
      <c r="BZ128" s="383"/>
      <c r="CA128" s="383"/>
      <c r="CB128" s="383"/>
      <c r="CC128" s="383"/>
      <c r="CD128" s="384"/>
      <c r="CE128" s="426"/>
      <c r="CF128" s="385"/>
      <c r="CG128" s="383"/>
      <c r="CH128" s="383"/>
      <c r="CI128" s="383"/>
      <c r="CJ128" s="384"/>
      <c r="CK128" s="427"/>
      <c r="CL128" s="425"/>
      <c r="CM128" s="385"/>
      <c r="CN128" s="383"/>
      <c r="CO128" s="383"/>
      <c r="CP128" s="383"/>
      <c r="CQ128" s="383"/>
      <c r="CR128" s="383"/>
      <c r="CS128" s="383"/>
      <c r="CT128" s="383"/>
      <c r="CU128" s="383"/>
      <c r="CV128" s="384"/>
      <c r="CW128" s="380"/>
      <c r="CX128" s="380"/>
      <c r="CY128" s="385"/>
      <c r="CZ128" s="383"/>
      <c r="DA128" s="383"/>
      <c r="DB128" s="383"/>
      <c r="DC128" s="383"/>
      <c r="DD128" s="383"/>
      <c r="DE128" s="383"/>
      <c r="DF128" s="383"/>
      <c r="DG128" s="383"/>
      <c r="DH128" s="384"/>
      <c r="DI128" s="377"/>
      <c r="DJ128" s="377"/>
      <c r="DK128" s="422"/>
      <c r="DL128" s="422"/>
      <c r="DM128" s="422"/>
      <c r="DN128" s="422"/>
      <c r="DO128" s="422"/>
      <c r="DP128" s="422"/>
      <c r="DQ128" s="421"/>
      <c r="DR128" s="385"/>
      <c r="DS128" s="383"/>
      <c r="DT128" s="383"/>
      <c r="DU128" s="383"/>
      <c r="DV128" s="384"/>
      <c r="DW128" s="451"/>
      <c r="DX128" s="385"/>
      <c r="DY128" s="383"/>
      <c r="DZ128" s="383"/>
      <c r="EA128" s="383"/>
      <c r="EB128" s="384"/>
      <c r="EC128" s="451"/>
      <c r="ED128" s="450"/>
    </row>
    <row r="129" spans="2:134" ht="12.6" customHeight="1" x14ac:dyDescent="0.2">
      <c r="B129" s="469">
        <f t="shared" ref="B129" si="2261">B126+1</f>
        <v>41</v>
      </c>
      <c r="C129" s="457"/>
      <c r="D129" s="457"/>
      <c r="E129" s="457"/>
      <c r="F129" s="470" t="s">
        <v>212</v>
      </c>
      <c r="G129" s="461"/>
      <c r="H129" s="462" t="str">
        <f t="shared" ref="H129" si="2262">IF($F129="3e)  Skoršia transpozícia  - zavedenie transpozície pred termínom ktorý určuje smernica EÚ. "," ","")</f>
        <v/>
      </c>
      <c r="I129" s="462" t="str">
        <f t="shared" ref="I129" si="2263">IF($F129="3e)  Skoršia transpozícia  - zavedenie transpozície pred termínom ktorý určuje smernica EÚ. ",$H129,"NA")</f>
        <v>NA</v>
      </c>
      <c r="J129" s="486">
        <f>IF(I129&gt;12,1,I129/12)</f>
        <v>1</v>
      </c>
      <c r="K129" s="470"/>
      <c r="L129" s="436"/>
      <c r="M129" s="473">
        <f>IF(L129="N",0,L129)</f>
        <v>0</v>
      </c>
      <c r="N129" s="436" t="s">
        <v>212</v>
      </c>
      <c r="O129" s="436"/>
      <c r="P129" s="436"/>
      <c r="Q129" s="408" t="s">
        <v>36</v>
      </c>
      <c r="R129" s="409">
        <f>VLOOKUP(Q129,vstupy!$B$3:$C$15,2,FALSE)</f>
        <v>0</v>
      </c>
      <c r="S129" s="436"/>
      <c r="T129" s="445"/>
      <c r="U129" s="408" t="s">
        <v>36</v>
      </c>
      <c r="V129" s="409">
        <f>VLOOKUP(U129,vstupy!$B$3:$C$15,2,FALSE)</f>
        <v>0</v>
      </c>
      <c r="W129" s="436"/>
      <c r="X129" s="194" t="s">
        <v>157</v>
      </c>
      <c r="Y129" s="208" t="s">
        <v>152</v>
      </c>
      <c r="Z129" s="205">
        <f>VLOOKUP($X129,vstupy!$B$18:$F$31,MATCH($Y129,vstupy!$B$17:$F$17,0),0)</f>
        <v>0</v>
      </c>
      <c r="AA129" s="133" t="s">
        <v>158</v>
      </c>
      <c r="AB129" s="205">
        <f>VLOOKUP($AA129,vstupy!$B$34:$C$36,2,FALSE)</f>
        <v>0</v>
      </c>
      <c r="AC129" s="205">
        <f t="shared" si="1273"/>
        <v>0</v>
      </c>
      <c r="AD129" s="465" t="s">
        <v>36</v>
      </c>
      <c r="AE129" s="417">
        <f>VLOOKUP(AD129,vstupy!$B$3:$C$15,2,FALSE)</f>
        <v>0</v>
      </c>
      <c r="AF129" s="458" t="str">
        <f>IFERROR(IF(M129=0,"N",O129/L129*J129),0)</f>
        <v>N</v>
      </c>
      <c r="AG129" s="414">
        <f>O129*J129</f>
        <v>0</v>
      </c>
      <c r="AH129" s="416">
        <f t="shared" ref="AH129" si="2264">P129*R129*J129</f>
        <v>0</v>
      </c>
      <c r="AI129" s="413">
        <f t="shared" ref="AI129" si="2265">IFERROR(AH129*M129,0)</f>
        <v>0</v>
      </c>
      <c r="AJ129" s="416" t="str">
        <f t="shared" si="1395"/>
        <v>N</v>
      </c>
      <c r="AK129" s="414">
        <f t="shared" ref="AK129" si="2266">S129*J129</f>
        <v>0</v>
      </c>
      <c r="AL129" s="414">
        <f>T129*V129*J129</f>
        <v>0</v>
      </c>
      <c r="AM129" s="429">
        <f t="shared" ref="AM129" si="2267">IFERROR(AL129*M129,0)</f>
        <v>0</v>
      </c>
      <c r="AN129" s="413">
        <f t="shared" ref="AN129" si="2268">IF(W129&gt;0,IF(AE129&gt;0,($G$5/160)*(W129/60)*AE129*J129,0),IF(AE129&gt;0,($G$5/160)*((AC129+AC130+AC131)/60)*AE129*J129,0))</f>
        <v>0</v>
      </c>
      <c r="AO129" s="415">
        <f>IFERROR(AN129*M129,0)</f>
        <v>0</v>
      </c>
      <c r="AP129" s="385">
        <f t="shared" ref="AP129" si="2269">IF($N129="In (zvyšuje náklady)",AF129,0)</f>
        <v>0</v>
      </c>
      <c r="AQ129" s="383">
        <f t="shared" ref="AQ129" si="2270">IF($N129="In (zvyšuje náklady)",AG129,0)</f>
        <v>0</v>
      </c>
      <c r="AR129" s="383">
        <f t="shared" ref="AR129" si="2271">IF($N129="In (zvyšuje náklady)",AH129,0)</f>
        <v>0</v>
      </c>
      <c r="AS129" s="383">
        <f t="shared" ref="AS129" si="2272">IF($N129="In (zvyšuje náklady)",AI129,0)</f>
        <v>0</v>
      </c>
      <c r="AT129" s="383">
        <f t="shared" ref="AT129" si="2273">IF($N129="In (zvyšuje náklady)",AJ129,0)</f>
        <v>0</v>
      </c>
      <c r="AU129" s="383">
        <f t="shared" ref="AU129" si="2274">IF($N129="In (zvyšuje náklady)",AK129,0)</f>
        <v>0</v>
      </c>
      <c r="AV129" s="383">
        <f t="shared" ref="AV129" si="2275">IF($N129="In (zvyšuje náklady)",AL129,0)</f>
        <v>0</v>
      </c>
      <c r="AW129" s="383">
        <f t="shared" ref="AW129" si="2276">IF($N129="In (zvyšuje náklady)",AM129,0)</f>
        <v>0</v>
      </c>
      <c r="AX129" s="383">
        <f t="shared" ref="AX129" si="2277">IF($N129="In (zvyšuje náklady)",AN129,0)</f>
        <v>0</v>
      </c>
      <c r="AY129" s="383">
        <f t="shared" ref="AY129" si="2278">IF($N129="In (zvyšuje náklady)",AO129,0)</f>
        <v>0</v>
      </c>
      <c r="AZ129" s="383" t="str">
        <f t="shared" ref="AZ129" si="2279">IF($N129="Out (znižuje náklady)",AF129,"0")</f>
        <v>0</v>
      </c>
      <c r="BA129" s="383" t="str">
        <f t="shared" ref="BA129" si="2280">IF($N129="Out (znižuje náklady)",AG129,"0")</f>
        <v>0</v>
      </c>
      <c r="BB129" s="383" t="str">
        <f t="shared" ref="BB129" si="2281">IF($N129="Out (znižuje náklady)",AH129,"0")</f>
        <v>0</v>
      </c>
      <c r="BC129" s="383" t="str">
        <f t="shared" ref="BC129" si="2282">IF($N129="Out (znižuje náklady)",AI129,"0")</f>
        <v>0</v>
      </c>
      <c r="BD129" s="383" t="str">
        <f t="shared" ref="BD129" si="2283">IF($N129="Out (znižuje náklady)",AJ129,"0")</f>
        <v>0</v>
      </c>
      <c r="BE129" s="383" t="str">
        <f t="shared" ref="BE129" si="2284">IF($N129="Out (znižuje náklady)",AK129,"0")</f>
        <v>0</v>
      </c>
      <c r="BF129" s="383" t="str">
        <f t="shared" ref="BF129" si="2285">IF($N129="Out (znižuje náklady)",AL129,"0")</f>
        <v>0</v>
      </c>
      <c r="BG129" s="383" t="str">
        <f t="shared" ref="BG129" si="2286">IF($N129="Out (znižuje náklady)",AM129,"0")</f>
        <v>0</v>
      </c>
      <c r="BH129" s="383" t="str">
        <f t="shared" ref="BH129" si="2287">IF($N129="Out (znižuje náklady)",AN129,"0")</f>
        <v>0</v>
      </c>
      <c r="BI129" s="494" t="str">
        <f t="shared" ref="BI129" si="2288">IF($N129="Out (znižuje náklady)",AO129,"0")</f>
        <v>0</v>
      </c>
      <c r="BJ129" s="380">
        <f>IF(F129=vstupy!$B$47,0,1)</f>
        <v>1</v>
      </c>
      <c r="BK129" s="385">
        <f t="shared" ref="BK129" si="2289">$BJ129*AP129</f>
        <v>0</v>
      </c>
      <c r="BL129" s="383">
        <f t="shared" ref="BL129" si="2290">$BJ129*AQ129</f>
        <v>0</v>
      </c>
      <c r="BM129" s="383">
        <f t="shared" ref="BM129" si="2291">$BJ129*AR129</f>
        <v>0</v>
      </c>
      <c r="BN129" s="383">
        <f t="shared" ref="BN129" si="2292">$BJ129*AS129</f>
        <v>0</v>
      </c>
      <c r="BO129" s="383">
        <f t="shared" ref="BO129" si="2293">$BJ129*AT129</f>
        <v>0</v>
      </c>
      <c r="BP129" s="383">
        <f t="shared" ref="BP129" si="2294">$BJ129*AU129</f>
        <v>0</v>
      </c>
      <c r="BQ129" s="383">
        <f t="shared" ref="BQ129" si="2295">$BJ129*AV129</f>
        <v>0</v>
      </c>
      <c r="BR129" s="383">
        <f t="shared" ref="BR129" si="2296">$BJ129*AW129</f>
        <v>0</v>
      </c>
      <c r="BS129" s="383">
        <f t="shared" ref="BS129" si="2297">$BJ129*AX129</f>
        <v>0</v>
      </c>
      <c r="BT129" s="384">
        <f t="shared" ref="BT129" si="2298">$BJ129*AY129</f>
        <v>0</v>
      </c>
      <c r="BU129" s="385">
        <f t="shared" ref="BU129" si="2299">$BJ129*AZ129</f>
        <v>0</v>
      </c>
      <c r="BV129" s="383">
        <f t="shared" ref="BV129" si="2300">$BJ129*BA129</f>
        <v>0</v>
      </c>
      <c r="BW129" s="383">
        <f t="shared" ref="BW129" si="2301">$BJ129*BB129</f>
        <v>0</v>
      </c>
      <c r="BX129" s="383">
        <f t="shared" ref="BX129" si="2302">$BJ129*BC129</f>
        <v>0</v>
      </c>
      <c r="BY129" s="383">
        <f t="shared" ref="BY129" si="2303">$BJ129*BD129</f>
        <v>0</v>
      </c>
      <c r="BZ129" s="383">
        <f t="shared" ref="BZ129" si="2304">$BJ129*BE129</f>
        <v>0</v>
      </c>
      <c r="CA129" s="383">
        <f t="shared" ref="CA129" si="2305">$BJ129*BF129</f>
        <v>0</v>
      </c>
      <c r="CB129" s="383">
        <f t="shared" ref="CB129" si="2306">$BJ129*BG129</f>
        <v>0</v>
      </c>
      <c r="CC129" s="383">
        <f t="shared" ref="CC129" si="2307">$BJ129*BH129</f>
        <v>0</v>
      </c>
      <c r="CD129" s="384">
        <f t="shared" ref="CD129" si="2308">$BJ129*BI129</f>
        <v>0</v>
      </c>
      <c r="CE129" s="426">
        <f>IF(N129="Nemení sa",1,0)</f>
        <v>0</v>
      </c>
      <c r="CF129" s="385">
        <f>AG129*$CE129</f>
        <v>0</v>
      </c>
      <c r="CG129" s="383">
        <f>AI129*$CE129</f>
        <v>0</v>
      </c>
      <c r="CH129" s="383">
        <f>AK129*$CE129</f>
        <v>0</v>
      </c>
      <c r="CI129" s="383">
        <f>AM129*$CE129</f>
        <v>0</v>
      </c>
      <c r="CJ129" s="384">
        <f>AO129*$CE129</f>
        <v>0</v>
      </c>
      <c r="CK129" s="427">
        <f t="shared" ref="CK129" si="2309">SUM(CF129:CJ131)</f>
        <v>0</v>
      </c>
      <c r="CL129" s="423">
        <f>IF(F129=vstupy!B$42,"1",0)</f>
        <v>0</v>
      </c>
      <c r="CM129" s="385">
        <f t="shared" ref="CM129:CV129" si="2310">IF($CL129="1",AP129,0)</f>
        <v>0</v>
      </c>
      <c r="CN129" s="383">
        <f t="shared" si="2310"/>
        <v>0</v>
      </c>
      <c r="CO129" s="383">
        <f t="shared" si="2310"/>
        <v>0</v>
      </c>
      <c r="CP129" s="383">
        <f t="shared" si="2310"/>
        <v>0</v>
      </c>
      <c r="CQ129" s="383">
        <f t="shared" si="2310"/>
        <v>0</v>
      </c>
      <c r="CR129" s="383">
        <f t="shared" si="2310"/>
        <v>0</v>
      </c>
      <c r="CS129" s="383">
        <f t="shared" si="2310"/>
        <v>0</v>
      </c>
      <c r="CT129" s="383">
        <f t="shared" si="2310"/>
        <v>0</v>
      </c>
      <c r="CU129" s="383">
        <f t="shared" si="2310"/>
        <v>0</v>
      </c>
      <c r="CV129" s="384">
        <f t="shared" si="2310"/>
        <v>0</v>
      </c>
      <c r="CW129" s="380">
        <f>CP129+CT129+CV129</f>
        <v>0</v>
      </c>
      <c r="CX129" s="380">
        <f t="shared" ref="CX129" si="2311">CN129+CR129</f>
        <v>0</v>
      </c>
      <c r="CY129" s="385">
        <f t="shared" ref="CY129:DH129" si="2312">IF($CL129="1",AZ129,0)</f>
        <v>0</v>
      </c>
      <c r="CZ129" s="383">
        <f t="shared" si="2312"/>
        <v>0</v>
      </c>
      <c r="DA129" s="383">
        <f t="shared" si="2312"/>
        <v>0</v>
      </c>
      <c r="DB129" s="383">
        <f t="shared" si="2312"/>
        <v>0</v>
      </c>
      <c r="DC129" s="383">
        <f t="shared" si="2312"/>
        <v>0</v>
      </c>
      <c r="DD129" s="383">
        <f t="shared" si="2312"/>
        <v>0</v>
      </c>
      <c r="DE129" s="383">
        <f t="shared" si="2312"/>
        <v>0</v>
      </c>
      <c r="DF129" s="383">
        <f t="shared" si="2312"/>
        <v>0</v>
      </c>
      <c r="DG129" s="383">
        <f t="shared" si="2312"/>
        <v>0</v>
      </c>
      <c r="DH129" s="384">
        <f t="shared" si="2312"/>
        <v>0</v>
      </c>
      <c r="DI129" s="377">
        <f>DB129+DF129+DH129</f>
        <v>0</v>
      </c>
      <c r="DJ129" s="377">
        <f t="shared" ref="DJ129" si="2313">CZ129+DD129</f>
        <v>0</v>
      </c>
      <c r="DK129" s="422">
        <f>IF(CE129=0,1,0)</f>
        <v>1</v>
      </c>
      <c r="DL129" s="422">
        <f>IFERROR(IF($AF129="N",AH129+AJ129+AL129+AN129,AF129+AH129+AJ129+AL129+AN129),0)*$DK129</f>
        <v>0</v>
      </c>
      <c r="DM129" s="422">
        <f>(AG129+AI129+AK129+AM129+AO129)*$DK129</f>
        <v>0</v>
      </c>
      <c r="DN129" s="422">
        <f>AS129+AW129+AY129-CW129</f>
        <v>0</v>
      </c>
      <c r="DO129" s="422">
        <f>BC129+BG129+BI129-DI129</f>
        <v>0</v>
      </c>
      <c r="DP129" s="422">
        <f>DN129+DO129</f>
        <v>0</v>
      </c>
      <c r="DQ129" s="421" t="str">
        <f>IF(OR(F129=vstupy!B$40,F129=vstupy!B$41,F129=vstupy!B$42,),"0","1")</f>
        <v>0</v>
      </c>
      <c r="DR129" s="385">
        <f>IF($DQ129="1",AQ129,"0")+CF129</f>
        <v>0</v>
      </c>
      <c r="DS129" s="383">
        <f>IF($DQ129="1",AS129,"0")+CG129</f>
        <v>0</v>
      </c>
      <c r="DT129" s="383">
        <f>IF($DQ129="1",AU129,"0")+CH129</f>
        <v>0</v>
      </c>
      <c r="DU129" s="383">
        <f>IF($DQ129="1",AW129,"0")+CI129</f>
        <v>0</v>
      </c>
      <c r="DV129" s="384">
        <f>IF($DQ129="1",AY129,"0")+CJ129</f>
        <v>0</v>
      </c>
      <c r="DW129" s="451">
        <f t="shared" ref="DW129" si="2314">SUM(DR129:DV131)</f>
        <v>0</v>
      </c>
      <c r="DX129" s="385" t="str">
        <f t="shared" ref="DX129" si="2315">IF($DQ129="1",BA129,"0")</f>
        <v>0</v>
      </c>
      <c r="DY129" s="383" t="str">
        <f t="shared" ref="DY129" si="2316">IF($DQ129="1",BC129,"0")</f>
        <v>0</v>
      </c>
      <c r="DZ129" s="383" t="str">
        <f t="shared" ref="DZ129" si="2317">IF($DQ129="1",BE129,"0")</f>
        <v>0</v>
      </c>
      <c r="EA129" s="383" t="str">
        <f>IF($DQ129="1",BG129,"0")</f>
        <v>0</v>
      </c>
      <c r="EB129" s="384" t="str">
        <f>IF($DQ129="1",BI129,"0")</f>
        <v>0</v>
      </c>
      <c r="EC129" s="451">
        <f t="shared" ref="EC129" si="2318">SUM(DX129:EB131)</f>
        <v>0</v>
      </c>
      <c r="ED129" s="450">
        <f>EC129+DW129</f>
        <v>0</v>
      </c>
    </row>
    <row r="130" spans="2:134" ht="12.6" customHeight="1" x14ac:dyDescent="0.2">
      <c r="B130" s="469"/>
      <c r="C130" s="457"/>
      <c r="D130" s="457"/>
      <c r="E130" s="457"/>
      <c r="F130" s="471"/>
      <c r="G130" s="461"/>
      <c r="H130" s="463"/>
      <c r="I130" s="463"/>
      <c r="J130" s="487"/>
      <c r="K130" s="471"/>
      <c r="L130" s="436"/>
      <c r="M130" s="473"/>
      <c r="N130" s="436"/>
      <c r="O130" s="436"/>
      <c r="P130" s="436"/>
      <c r="Q130" s="408"/>
      <c r="R130" s="409"/>
      <c r="S130" s="436"/>
      <c r="T130" s="445"/>
      <c r="U130" s="408"/>
      <c r="V130" s="409"/>
      <c r="W130" s="436"/>
      <c r="X130" s="194" t="s">
        <v>157</v>
      </c>
      <c r="Y130" s="208" t="s">
        <v>152</v>
      </c>
      <c r="Z130" s="205">
        <f>VLOOKUP($X130,vstupy!$B$18:$F$31,MATCH($Y130,vstupy!$B$17:$F$17,0),0)</f>
        <v>0</v>
      </c>
      <c r="AA130" s="133" t="s">
        <v>158</v>
      </c>
      <c r="AB130" s="205">
        <f>VLOOKUP($AA130,vstupy!$B$34:$C$36,2,FALSE)</f>
        <v>0</v>
      </c>
      <c r="AC130" s="205">
        <f t="shared" si="1273"/>
        <v>0</v>
      </c>
      <c r="AD130" s="466"/>
      <c r="AE130" s="418"/>
      <c r="AF130" s="385"/>
      <c r="AG130" s="414"/>
      <c r="AH130" s="414"/>
      <c r="AI130" s="414"/>
      <c r="AJ130" s="414"/>
      <c r="AK130" s="414"/>
      <c r="AL130" s="414"/>
      <c r="AM130" s="430"/>
      <c r="AN130" s="414"/>
      <c r="AO130" s="415"/>
      <c r="AP130" s="385"/>
      <c r="AQ130" s="383"/>
      <c r="AR130" s="383"/>
      <c r="AS130" s="383"/>
      <c r="AT130" s="383"/>
      <c r="AU130" s="383"/>
      <c r="AV130" s="383"/>
      <c r="AW130" s="383"/>
      <c r="AX130" s="383"/>
      <c r="AY130" s="383"/>
      <c r="AZ130" s="383"/>
      <c r="BA130" s="383"/>
      <c r="BB130" s="383"/>
      <c r="BC130" s="383"/>
      <c r="BD130" s="383"/>
      <c r="BE130" s="383"/>
      <c r="BF130" s="383"/>
      <c r="BG130" s="383"/>
      <c r="BH130" s="383"/>
      <c r="BI130" s="494"/>
      <c r="BJ130" s="380"/>
      <c r="BK130" s="385"/>
      <c r="BL130" s="383"/>
      <c r="BM130" s="383"/>
      <c r="BN130" s="383"/>
      <c r="BO130" s="383"/>
      <c r="BP130" s="383"/>
      <c r="BQ130" s="383"/>
      <c r="BR130" s="383"/>
      <c r="BS130" s="383"/>
      <c r="BT130" s="384"/>
      <c r="BU130" s="385"/>
      <c r="BV130" s="383"/>
      <c r="BW130" s="383"/>
      <c r="BX130" s="383"/>
      <c r="BY130" s="383"/>
      <c r="BZ130" s="383"/>
      <c r="CA130" s="383"/>
      <c r="CB130" s="383"/>
      <c r="CC130" s="383"/>
      <c r="CD130" s="384"/>
      <c r="CE130" s="426"/>
      <c r="CF130" s="385"/>
      <c r="CG130" s="383"/>
      <c r="CH130" s="383"/>
      <c r="CI130" s="383"/>
      <c r="CJ130" s="384"/>
      <c r="CK130" s="427"/>
      <c r="CL130" s="424"/>
      <c r="CM130" s="385"/>
      <c r="CN130" s="383"/>
      <c r="CO130" s="383"/>
      <c r="CP130" s="383"/>
      <c r="CQ130" s="383"/>
      <c r="CR130" s="383"/>
      <c r="CS130" s="383"/>
      <c r="CT130" s="383"/>
      <c r="CU130" s="383"/>
      <c r="CV130" s="384"/>
      <c r="CW130" s="380"/>
      <c r="CX130" s="380"/>
      <c r="CY130" s="385"/>
      <c r="CZ130" s="383"/>
      <c r="DA130" s="383"/>
      <c r="DB130" s="383"/>
      <c r="DC130" s="383"/>
      <c r="DD130" s="383"/>
      <c r="DE130" s="383"/>
      <c r="DF130" s="383"/>
      <c r="DG130" s="383"/>
      <c r="DH130" s="384"/>
      <c r="DI130" s="377"/>
      <c r="DJ130" s="377"/>
      <c r="DK130" s="422"/>
      <c r="DL130" s="422"/>
      <c r="DM130" s="422"/>
      <c r="DN130" s="422"/>
      <c r="DO130" s="422"/>
      <c r="DP130" s="422"/>
      <c r="DQ130" s="421"/>
      <c r="DR130" s="385"/>
      <c r="DS130" s="383"/>
      <c r="DT130" s="383"/>
      <c r="DU130" s="383"/>
      <c r="DV130" s="384"/>
      <c r="DW130" s="451"/>
      <c r="DX130" s="385"/>
      <c r="DY130" s="383"/>
      <c r="DZ130" s="383"/>
      <c r="EA130" s="383"/>
      <c r="EB130" s="384"/>
      <c r="EC130" s="451"/>
      <c r="ED130" s="450"/>
    </row>
    <row r="131" spans="2:134" ht="12.6" customHeight="1" x14ac:dyDescent="0.2">
      <c r="B131" s="469"/>
      <c r="C131" s="457"/>
      <c r="D131" s="457"/>
      <c r="E131" s="457"/>
      <c r="F131" s="472"/>
      <c r="G131" s="461"/>
      <c r="H131" s="464"/>
      <c r="I131" s="464"/>
      <c r="J131" s="488"/>
      <c r="K131" s="472"/>
      <c r="L131" s="436"/>
      <c r="M131" s="473"/>
      <c r="N131" s="436"/>
      <c r="O131" s="436"/>
      <c r="P131" s="436"/>
      <c r="Q131" s="408"/>
      <c r="R131" s="409"/>
      <c r="S131" s="436"/>
      <c r="T131" s="445"/>
      <c r="U131" s="408"/>
      <c r="V131" s="409"/>
      <c r="W131" s="436"/>
      <c r="X131" s="194" t="s">
        <v>157</v>
      </c>
      <c r="Y131" s="208" t="s">
        <v>152</v>
      </c>
      <c r="Z131" s="205">
        <f>VLOOKUP($X131,vstupy!$B$18:$F$31,MATCH($Y131,vstupy!$B$17:$F$17,0),0)</f>
        <v>0</v>
      </c>
      <c r="AA131" s="133" t="s">
        <v>158</v>
      </c>
      <c r="AB131" s="205">
        <f>VLOOKUP($AA131,vstupy!$B$34:$C$36,2,FALSE)</f>
        <v>0</v>
      </c>
      <c r="AC131" s="205">
        <f t="shared" si="1273"/>
        <v>0</v>
      </c>
      <c r="AD131" s="467"/>
      <c r="AE131" s="419"/>
      <c r="AF131" s="385"/>
      <c r="AG131" s="414"/>
      <c r="AH131" s="414"/>
      <c r="AI131" s="414"/>
      <c r="AJ131" s="414"/>
      <c r="AK131" s="414"/>
      <c r="AL131" s="414"/>
      <c r="AM131" s="413"/>
      <c r="AN131" s="414"/>
      <c r="AO131" s="415"/>
      <c r="AP131" s="385"/>
      <c r="AQ131" s="383"/>
      <c r="AR131" s="383"/>
      <c r="AS131" s="383"/>
      <c r="AT131" s="383"/>
      <c r="AU131" s="383"/>
      <c r="AV131" s="383"/>
      <c r="AW131" s="383"/>
      <c r="AX131" s="383"/>
      <c r="AY131" s="383"/>
      <c r="AZ131" s="383"/>
      <c r="BA131" s="383"/>
      <c r="BB131" s="383"/>
      <c r="BC131" s="383"/>
      <c r="BD131" s="383"/>
      <c r="BE131" s="383"/>
      <c r="BF131" s="383"/>
      <c r="BG131" s="383"/>
      <c r="BH131" s="383"/>
      <c r="BI131" s="494"/>
      <c r="BJ131" s="380"/>
      <c r="BK131" s="385"/>
      <c r="BL131" s="383"/>
      <c r="BM131" s="383"/>
      <c r="BN131" s="383"/>
      <c r="BO131" s="383"/>
      <c r="BP131" s="383"/>
      <c r="BQ131" s="383"/>
      <c r="BR131" s="383"/>
      <c r="BS131" s="383"/>
      <c r="BT131" s="384"/>
      <c r="BU131" s="385"/>
      <c r="BV131" s="383"/>
      <c r="BW131" s="383"/>
      <c r="BX131" s="383"/>
      <c r="BY131" s="383"/>
      <c r="BZ131" s="383"/>
      <c r="CA131" s="383"/>
      <c r="CB131" s="383"/>
      <c r="CC131" s="383"/>
      <c r="CD131" s="384"/>
      <c r="CE131" s="426"/>
      <c r="CF131" s="385"/>
      <c r="CG131" s="383"/>
      <c r="CH131" s="383"/>
      <c r="CI131" s="383"/>
      <c r="CJ131" s="384"/>
      <c r="CK131" s="427"/>
      <c r="CL131" s="425"/>
      <c r="CM131" s="385"/>
      <c r="CN131" s="383"/>
      <c r="CO131" s="383"/>
      <c r="CP131" s="383"/>
      <c r="CQ131" s="383"/>
      <c r="CR131" s="383"/>
      <c r="CS131" s="383"/>
      <c r="CT131" s="383"/>
      <c r="CU131" s="383"/>
      <c r="CV131" s="384"/>
      <c r="CW131" s="380"/>
      <c r="CX131" s="380"/>
      <c r="CY131" s="385"/>
      <c r="CZ131" s="383"/>
      <c r="DA131" s="383"/>
      <c r="DB131" s="383"/>
      <c r="DC131" s="383"/>
      <c r="DD131" s="383"/>
      <c r="DE131" s="383"/>
      <c r="DF131" s="383"/>
      <c r="DG131" s="383"/>
      <c r="DH131" s="384"/>
      <c r="DI131" s="377"/>
      <c r="DJ131" s="377"/>
      <c r="DK131" s="422"/>
      <c r="DL131" s="422"/>
      <c r="DM131" s="422"/>
      <c r="DN131" s="422"/>
      <c r="DO131" s="422"/>
      <c r="DP131" s="422"/>
      <c r="DQ131" s="421"/>
      <c r="DR131" s="385"/>
      <c r="DS131" s="383"/>
      <c r="DT131" s="383"/>
      <c r="DU131" s="383"/>
      <c r="DV131" s="384"/>
      <c r="DW131" s="451"/>
      <c r="DX131" s="385"/>
      <c r="DY131" s="383"/>
      <c r="DZ131" s="383"/>
      <c r="EA131" s="383"/>
      <c r="EB131" s="384"/>
      <c r="EC131" s="451"/>
      <c r="ED131" s="450"/>
    </row>
    <row r="132" spans="2:134" ht="12.6" customHeight="1" x14ac:dyDescent="0.2">
      <c r="B132" s="469">
        <f t="shared" ref="B132" si="2319">B129+1</f>
        <v>42</v>
      </c>
      <c r="C132" s="457"/>
      <c r="D132" s="457"/>
      <c r="E132" s="457"/>
      <c r="F132" s="470" t="s">
        <v>212</v>
      </c>
      <c r="G132" s="461"/>
      <c r="H132" s="462" t="str">
        <f t="shared" ref="H132" si="2320">IF($F132="3e)  Skoršia transpozícia  - zavedenie transpozície pred termínom ktorý určuje smernica EÚ. "," ","")</f>
        <v/>
      </c>
      <c r="I132" s="462" t="str">
        <f t="shared" ref="I132" si="2321">IF($F132="3e)  Skoršia transpozícia  - zavedenie transpozície pred termínom ktorý určuje smernica EÚ. ",$H132,"NA")</f>
        <v>NA</v>
      </c>
      <c r="J132" s="486">
        <f>IF(I132&gt;12,1,I132/12)</f>
        <v>1</v>
      </c>
      <c r="K132" s="470"/>
      <c r="L132" s="436"/>
      <c r="M132" s="473">
        <f>IF(L132="N",0,L132)</f>
        <v>0</v>
      </c>
      <c r="N132" s="436" t="s">
        <v>212</v>
      </c>
      <c r="O132" s="436"/>
      <c r="P132" s="436"/>
      <c r="Q132" s="408" t="s">
        <v>36</v>
      </c>
      <c r="R132" s="409">
        <f>VLOOKUP(Q132,vstupy!$B$3:$C$15,2,FALSE)</f>
        <v>0</v>
      </c>
      <c r="S132" s="436"/>
      <c r="T132" s="445"/>
      <c r="U132" s="408" t="s">
        <v>36</v>
      </c>
      <c r="V132" s="409">
        <f>VLOOKUP(U132,vstupy!$B$3:$C$15,2,FALSE)</f>
        <v>0</v>
      </c>
      <c r="W132" s="436"/>
      <c r="X132" s="194" t="s">
        <v>157</v>
      </c>
      <c r="Y132" s="208" t="s">
        <v>152</v>
      </c>
      <c r="Z132" s="205">
        <f>VLOOKUP($X132,vstupy!$B$18:$F$31,MATCH($Y132,vstupy!$B$17:$F$17,0),0)</f>
        <v>0</v>
      </c>
      <c r="AA132" s="133" t="s">
        <v>158</v>
      </c>
      <c r="AB132" s="205">
        <f>VLOOKUP($AA132,vstupy!$B$34:$C$36,2,FALSE)</f>
        <v>0</v>
      </c>
      <c r="AC132" s="205">
        <f t="shared" si="1273"/>
        <v>0</v>
      </c>
      <c r="AD132" s="465" t="s">
        <v>36</v>
      </c>
      <c r="AE132" s="417">
        <f>VLOOKUP(AD132,vstupy!$B$3:$C$15,2,FALSE)</f>
        <v>0</v>
      </c>
      <c r="AF132" s="458" t="str">
        <f>IFERROR(IF(M132=0,"N",O132/L132*J132),0)</f>
        <v>N</v>
      </c>
      <c r="AG132" s="414">
        <f>O132*J132</f>
        <v>0</v>
      </c>
      <c r="AH132" s="416">
        <f t="shared" ref="AH132" si="2322">P132*R132*J132</f>
        <v>0</v>
      </c>
      <c r="AI132" s="413">
        <f t="shared" ref="AI132" si="2323">IFERROR(AH132*M132,0)</f>
        <v>0</v>
      </c>
      <c r="AJ132" s="416" t="str">
        <f t="shared" si="1395"/>
        <v>N</v>
      </c>
      <c r="AK132" s="414">
        <f t="shared" ref="AK132" si="2324">S132*J132</f>
        <v>0</v>
      </c>
      <c r="AL132" s="414">
        <f>T132*V132*J132</f>
        <v>0</v>
      </c>
      <c r="AM132" s="429">
        <f t="shared" ref="AM132" si="2325">IFERROR(AL132*M132,0)</f>
        <v>0</v>
      </c>
      <c r="AN132" s="413">
        <f t="shared" ref="AN132" si="2326">IF(W132&gt;0,IF(AE132&gt;0,($G$5/160)*(W132/60)*AE132*J132,0),IF(AE132&gt;0,($G$5/160)*((AC132+AC133+AC134)/60)*AE132*J132,0))</f>
        <v>0</v>
      </c>
      <c r="AO132" s="415">
        <f>IFERROR(AN132*M132,0)</f>
        <v>0</v>
      </c>
      <c r="AP132" s="385">
        <f t="shared" ref="AP132" si="2327">IF($N132="In (zvyšuje náklady)",AF132,0)</f>
        <v>0</v>
      </c>
      <c r="AQ132" s="383">
        <f t="shared" ref="AQ132" si="2328">IF($N132="In (zvyšuje náklady)",AG132,0)</f>
        <v>0</v>
      </c>
      <c r="AR132" s="383">
        <f t="shared" ref="AR132" si="2329">IF($N132="In (zvyšuje náklady)",AH132,0)</f>
        <v>0</v>
      </c>
      <c r="AS132" s="383">
        <f t="shared" ref="AS132" si="2330">IF($N132="In (zvyšuje náklady)",AI132,0)</f>
        <v>0</v>
      </c>
      <c r="AT132" s="383">
        <f t="shared" ref="AT132" si="2331">IF($N132="In (zvyšuje náklady)",AJ132,0)</f>
        <v>0</v>
      </c>
      <c r="AU132" s="383">
        <f t="shared" ref="AU132" si="2332">IF($N132="In (zvyšuje náklady)",AK132,0)</f>
        <v>0</v>
      </c>
      <c r="AV132" s="383">
        <f t="shared" ref="AV132" si="2333">IF($N132="In (zvyšuje náklady)",AL132,0)</f>
        <v>0</v>
      </c>
      <c r="AW132" s="383">
        <f t="shared" ref="AW132" si="2334">IF($N132="In (zvyšuje náklady)",AM132,0)</f>
        <v>0</v>
      </c>
      <c r="AX132" s="383">
        <f t="shared" ref="AX132" si="2335">IF($N132="In (zvyšuje náklady)",AN132,0)</f>
        <v>0</v>
      </c>
      <c r="AY132" s="383">
        <f t="shared" ref="AY132" si="2336">IF($N132="In (zvyšuje náklady)",AO132,0)</f>
        <v>0</v>
      </c>
      <c r="AZ132" s="383" t="str">
        <f t="shared" ref="AZ132" si="2337">IF($N132="Out (znižuje náklady)",AF132,"0")</f>
        <v>0</v>
      </c>
      <c r="BA132" s="383" t="str">
        <f t="shared" ref="BA132" si="2338">IF($N132="Out (znižuje náklady)",AG132,"0")</f>
        <v>0</v>
      </c>
      <c r="BB132" s="383" t="str">
        <f t="shared" ref="BB132" si="2339">IF($N132="Out (znižuje náklady)",AH132,"0")</f>
        <v>0</v>
      </c>
      <c r="BC132" s="383" t="str">
        <f t="shared" ref="BC132" si="2340">IF($N132="Out (znižuje náklady)",AI132,"0")</f>
        <v>0</v>
      </c>
      <c r="BD132" s="383" t="str">
        <f t="shared" ref="BD132" si="2341">IF($N132="Out (znižuje náklady)",AJ132,"0")</f>
        <v>0</v>
      </c>
      <c r="BE132" s="383" t="str">
        <f t="shared" ref="BE132" si="2342">IF($N132="Out (znižuje náklady)",AK132,"0")</f>
        <v>0</v>
      </c>
      <c r="BF132" s="383" t="str">
        <f t="shared" ref="BF132" si="2343">IF($N132="Out (znižuje náklady)",AL132,"0")</f>
        <v>0</v>
      </c>
      <c r="BG132" s="383" t="str">
        <f t="shared" ref="BG132" si="2344">IF($N132="Out (znižuje náklady)",AM132,"0")</f>
        <v>0</v>
      </c>
      <c r="BH132" s="383" t="str">
        <f t="shared" ref="BH132" si="2345">IF($N132="Out (znižuje náklady)",AN132,"0")</f>
        <v>0</v>
      </c>
      <c r="BI132" s="494" t="str">
        <f t="shared" ref="BI132" si="2346">IF($N132="Out (znižuje náklady)",AO132,"0")</f>
        <v>0</v>
      </c>
      <c r="BJ132" s="380">
        <f>IF(F132=vstupy!$B$47,0,1)</f>
        <v>1</v>
      </c>
      <c r="BK132" s="385">
        <f t="shared" ref="BK132" si="2347">$BJ132*AP132</f>
        <v>0</v>
      </c>
      <c r="BL132" s="383">
        <f t="shared" ref="BL132" si="2348">$BJ132*AQ132</f>
        <v>0</v>
      </c>
      <c r="BM132" s="383">
        <f t="shared" ref="BM132" si="2349">$BJ132*AR132</f>
        <v>0</v>
      </c>
      <c r="BN132" s="383">
        <f t="shared" ref="BN132" si="2350">$BJ132*AS132</f>
        <v>0</v>
      </c>
      <c r="BO132" s="383">
        <f t="shared" ref="BO132" si="2351">$BJ132*AT132</f>
        <v>0</v>
      </c>
      <c r="BP132" s="383">
        <f t="shared" ref="BP132" si="2352">$BJ132*AU132</f>
        <v>0</v>
      </c>
      <c r="BQ132" s="383">
        <f t="shared" ref="BQ132" si="2353">$BJ132*AV132</f>
        <v>0</v>
      </c>
      <c r="BR132" s="383">
        <f t="shared" ref="BR132" si="2354">$BJ132*AW132</f>
        <v>0</v>
      </c>
      <c r="BS132" s="383">
        <f t="shared" ref="BS132" si="2355">$BJ132*AX132</f>
        <v>0</v>
      </c>
      <c r="BT132" s="384">
        <f t="shared" ref="BT132" si="2356">$BJ132*AY132</f>
        <v>0</v>
      </c>
      <c r="BU132" s="385">
        <f t="shared" ref="BU132" si="2357">$BJ132*AZ132</f>
        <v>0</v>
      </c>
      <c r="BV132" s="383">
        <f t="shared" ref="BV132" si="2358">$BJ132*BA132</f>
        <v>0</v>
      </c>
      <c r="BW132" s="383">
        <f t="shared" ref="BW132" si="2359">$BJ132*BB132</f>
        <v>0</v>
      </c>
      <c r="BX132" s="383">
        <f t="shared" ref="BX132" si="2360">$BJ132*BC132</f>
        <v>0</v>
      </c>
      <c r="BY132" s="383">
        <f t="shared" ref="BY132" si="2361">$BJ132*BD132</f>
        <v>0</v>
      </c>
      <c r="BZ132" s="383">
        <f t="shared" ref="BZ132" si="2362">$BJ132*BE132</f>
        <v>0</v>
      </c>
      <c r="CA132" s="383">
        <f t="shared" ref="CA132" si="2363">$BJ132*BF132</f>
        <v>0</v>
      </c>
      <c r="CB132" s="383">
        <f t="shared" ref="CB132" si="2364">$BJ132*BG132</f>
        <v>0</v>
      </c>
      <c r="CC132" s="383">
        <f t="shared" ref="CC132" si="2365">$BJ132*BH132</f>
        <v>0</v>
      </c>
      <c r="CD132" s="384">
        <f t="shared" ref="CD132" si="2366">$BJ132*BI132</f>
        <v>0</v>
      </c>
      <c r="CE132" s="426">
        <f>IF(N132="Nemení sa",1,0)</f>
        <v>0</v>
      </c>
      <c r="CF132" s="385">
        <f>AG132*$CE132</f>
        <v>0</v>
      </c>
      <c r="CG132" s="383">
        <f>AI132*$CE132</f>
        <v>0</v>
      </c>
      <c r="CH132" s="383">
        <f>AK132*$CE132</f>
        <v>0</v>
      </c>
      <c r="CI132" s="383">
        <f>AM132*$CE132</f>
        <v>0</v>
      </c>
      <c r="CJ132" s="384">
        <f>AO132*$CE132</f>
        <v>0</v>
      </c>
      <c r="CK132" s="427">
        <f t="shared" ref="CK132" si="2367">SUM(CF132:CJ134)</f>
        <v>0</v>
      </c>
      <c r="CL132" s="423">
        <f>IF(F132=vstupy!B$42,"1",0)</f>
        <v>0</v>
      </c>
      <c r="CM132" s="385">
        <f t="shared" ref="CM132:CV132" si="2368">IF($CL132="1",AP132,0)</f>
        <v>0</v>
      </c>
      <c r="CN132" s="383">
        <f t="shared" si="2368"/>
        <v>0</v>
      </c>
      <c r="CO132" s="383">
        <f t="shared" si="2368"/>
        <v>0</v>
      </c>
      <c r="CP132" s="383">
        <f t="shared" si="2368"/>
        <v>0</v>
      </c>
      <c r="CQ132" s="383">
        <f t="shared" si="2368"/>
        <v>0</v>
      </c>
      <c r="CR132" s="383">
        <f t="shared" si="2368"/>
        <v>0</v>
      </c>
      <c r="CS132" s="383">
        <f t="shared" si="2368"/>
        <v>0</v>
      </c>
      <c r="CT132" s="383">
        <f t="shared" si="2368"/>
        <v>0</v>
      </c>
      <c r="CU132" s="383">
        <f t="shared" si="2368"/>
        <v>0</v>
      </c>
      <c r="CV132" s="384">
        <f t="shared" si="2368"/>
        <v>0</v>
      </c>
      <c r="CW132" s="380">
        <f>CP132+CT132+CV132</f>
        <v>0</v>
      </c>
      <c r="CX132" s="380">
        <f t="shared" ref="CX132" si="2369">CN132+CR132</f>
        <v>0</v>
      </c>
      <c r="CY132" s="385">
        <f t="shared" ref="CY132:DH132" si="2370">IF($CL132="1",AZ132,0)</f>
        <v>0</v>
      </c>
      <c r="CZ132" s="383">
        <f t="shared" si="2370"/>
        <v>0</v>
      </c>
      <c r="DA132" s="383">
        <f t="shared" si="2370"/>
        <v>0</v>
      </c>
      <c r="DB132" s="383">
        <f t="shared" si="2370"/>
        <v>0</v>
      </c>
      <c r="DC132" s="383">
        <f t="shared" si="2370"/>
        <v>0</v>
      </c>
      <c r="DD132" s="383">
        <f t="shared" si="2370"/>
        <v>0</v>
      </c>
      <c r="DE132" s="383">
        <f t="shared" si="2370"/>
        <v>0</v>
      </c>
      <c r="DF132" s="383">
        <f t="shared" si="2370"/>
        <v>0</v>
      </c>
      <c r="DG132" s="383">
        <f t="shared" si="2370"/>
        <v>0</v>
      </c>
      <c r="DH132" s="384">
        <f t="shared" si="2370"/>
        <v>0</v>
      </c>
      <c r="DI132" s="377">
        <f>DB132+DF132+DH132</f>
        <v>0</v>
      </c>
      <c r="DJ132" s="377">
        <f t="shared" ref="DJ132" si="2371">CZ132+DD132</f>
        <v>0</v>
      </c>
      <c r="DK132" s="422">
        <f>IF(CE132=0,1,0)</f>
        <v>1</v>
      </c>
      <c r="DL132" s="422">
        <f>IFERROR(IF($AF132="N",AH132+AJ132+AL132+AN132,AF132+AH132+AJ132+AL132+AN132),0)*$DK132</f>
        <v>0</v>
      </c>
      <c r="DM132" s="422">
        <f>(AG132+AI132+AK132+AM132+AO132)*$DK132</f>
        <v>0</v>
      </c>
      <c r="DN132" s="422">
        <f>AS132+AW132+AY132-CW132</f>
        <v>0</v>
      </c>
      <c r="DO132" s="422">
        <f>BC132+BG132+BI132-DI132</f>
        <v>0</v>
      </c>
      <c r="DP132" s="422">
        <f>DN132+DO132</f>
        <v>0</v>
      </c>
      <c r="DQ132" s="421" t="str">
        <f>IF(OR(F132=vstupy!B$40,F132=vstupy!B$41,F132=vstupy!B$42,),"0","1")</f>
        <v>0</v>
      </c>
      <c r="DR132" s="385">
        <f>IF($DQ132="1",AQ132,"0")+CF132</f>
        <v>0</v>
      </c>
      <c r="DS132" s="383">
        <f>IF($DQ132="1",AS132,"0")+CG132</f>
        <v>0</v>
      </c>
      <c r="DT132" s="383">
        <f>IF($DQ132="1",AU132,"0")+CH132</f>
        <v>0</v>
      </c>
      <c r="DU132" s="383">
        <f>IF($DQ132="1",AW132,"0")+CI132</f>
        <v>0</v>
      </c>
      <c r="DV132" s="384">
        <f>IF($DQ132="1",AY132,"0")+CJ132</f>
        <v>0</v>
      </c>
      <c r="DW132" s="451">
        <f t="shared" ref="DW132" si="2372">SUM(DR132:DV134)</f>
        <v>0</v>
      </c>
      <c r="DX132" s="385" t="str">
        <f t="shared" ref="DX132" si="2373">IF($DQ132="1",BA132,"0")</f>
        <v>0</v>
      </c>
      <c r="DY132" s="383" t="str">
        <f t="shared" ref="DY132" si="2374">IF($DQ132="1",BC132,"0")</f>
        <v>0</v>
      </c>
      <c r="DZ132" s="383" t="str">
        <f t="shared" ref="DZ132" si="2375">IF($DQ132="1",BE132,"0")</f>
        <v>0</v>
      </c>
      <c r="EA132" s="383" t="str">
        <f>IF($DQ132="1",BG132,"0")</f>
        <v>0</v>
      </c>
      <c r="EB132" s="384" t="str">
        <f>IF($DQ132="1",BI132,"0")</f>
        <v>0</v>
      </c>
      <c r="EC132" s="451">
        <f t="shared" ref="EC132" si="2376">SUM(DX132:EB134)</f>
        <v>0</v>
      </c>
      <c r="ED132" s="450">
        <f>EC132+DW132</f>
        <v>0</v>
      </c>
    </row>
    <row r="133" spans="2:134" ht="12.6" customHeight="1" x14ac:dyDescent="0.2">
      <c r="B133" s="469"/>
      <c r="C133" s="457"/>
      <c r="D133" s="457"/>
      <c r="E133" s="457"/>
      <c r="F133" s="471"/>
      <c r="G133" s="461"/>
      <c r="H133" s="463"/>
      <c r="I133" s="463"/>
      <c r="J133" s="487"/>
      <c r="K133" s="471"/>
      <c r="L133" s="436"/>
      <c r="M133" s="473"/>
      <c r="N133" s="436"/>
      <c r="O133" s="436"/>
      <c r="P133" s="436"/>
      <c r="Q133" s="408"/>
      <c r="R133" s="409"/>
      <c r="S133" s="436"/>
      <c r="T133" s="445"/>
      <c r="U133" s="408"/>
      <c r="V133" s="409"/>
      <c r="W133" s="436"/>
      <c r="X133" s="194" t="s">
        <v>157</v>
      </c>
      <c r="Y133" s="208" t="s">
        <v>152</v>
      </c>
      <c r="Z133" s="205">
        <f>VLOOKUP($X133,vstupy!$B$18:$F$31,MATCH($Y133,vstupy!$B$17:$F$17,0),0)</f>
        <v>0</v>
      </c>
      <c r="AA133" s="133" t="s">
        <v>158</v>
      </c>
      <c r="AB133" s="205">
        <f>VLOOKUP($AA133,vstupy!$B$34:$C$36,2,FALSE)</f>
        <v>0</v>
      </c>
      <c r="AC133" s="205">
        <f t="shared" si="1273"/>
        <v>0</v>
      </c>
      <c r="AD133" s="466"/>
      <c r="AE133" s="418"/>
      <c r="AF133" s="385"/>
      <c r="AG133" s="414"/>
      <c r="AH133" s="414"/>
      <c r="AI133" s="414"/>
      <c r="AJ133" s="414"/>
      <c r="AK133" s="414"/>
      <c r="AL133" s="414"/>
      <c r="AM133" s="430"/>
      <c r="AN133" s="414"/>
      <c r="AO133" s="415"/>
      <c r="AP133" s="385"/>
      <c r="AQ133" s="383"/>
      <c r="AR133" s="383"/>
      <c r="AS133" s="383"/>
      <c r="AT133" s="383"/>
      <c r="AU133" s="383"/>
      <c r="AV133" s="383"/>
      <c r="AW133" s="383"/>
      <c r="AX133" s="383"/>
      <c r="AY133" s="383"/>
      <c r="AZ133" s="383"/>
      <c r="BA133" s="383"/>
      <c r="BB133" s="383"/>
      <c r="BC133" s="383"/>
      <c r="BD133" s="383"/>
      <c r="BE133" s="383"/>
      <c r="BF133" s="383"/>
      <c r="BG133" s="383"/>
      <c r="BH133" s="383"/>
      <c r="BI133" s="494"/>
      <c r="BJ133" s="380"/>
      <c r="BK133" s="385"/>
      <c r="BL133" s="383"/>
      <c r="BM133" s="383"/>
      <c r="BN133" s="383"/>
      <c r="BO133" s="383"/>
      <c r="BP133" s="383"/>
      <c r="BQ133" s="383"/>
      <c r="BR133" s="383"/>
      <c r="BS133" s="383"/>
      <c r="BT133" s="384"/>
      <c r="BU133" s="385"/>
      <c r="BV133" s="383"/>
      <c r="BW133" s="383"/>
      <c r="BX133" s="383"/>
      <c r="BY133" s="383"/>
      <c r="BZ133" s="383"/>
      <c r="CA133" s="383"/>
      <c r="CB133" s="383"/>
      <c r="CC133" s="383"/>
      <c r="CD133" s="384"/>
      <c r="CE133" s="426"/>
      <c r="CF133" s="385"/>
      <c r="CG133" s="383"/>
      <c r="CH133" s="383"/>
      <c r="CI133" s="383"/>
      <c r="CJ133" s="384"/>
      <c r="CK133" s="427"/>
      <c r="CL133" s="424"/>
      <c r="CM133" s="385"/>
      <c r="CN133" s="383"/>
      <c r="CO133" s="383"/>
      <c r="CP133" s="383"/>
      <c r="CQ133" s="383"/>
      <c r="CR133" s="383"/>
      <c r="CS133" s="383"/>
      <c r="CT133" s="383"/>
      <c r="CU133" s="383"/>
      <c r="CV133" s="384"/>
      <c r="CW133" s="380"/>
      <c r="CX133" s="380"/>
      <c r="CY133" s="385"/>
      <c r="CZ133" s="383"/>
      <c r="DA133" s="383"/>
      <c r="DB133" s="383"/>
      <c r="DC133" s="383"/>
      <c r="DD133" s="383"/>
      <c r="DE133" s="383"/>
      <c r="DF133" s="383"/>
      <c r="DG133" s="383"/>
      <c r="DH133" s="384"/>
      <c r="DI133" s="377"/>
      <c r="DJ133" s="377"/>
      <c r="DK133" s="422"/>
      <c r="DL133" s="422"/>
      <c r="DM133" s="422"/>
      <c r="DN133" s="422"/>
      <c r="DO133" s="422"/>
      <c r="DP133" s="422"/>
      <c r="DQ133" s="421"/>
      <c r="DR133" s="385"/>
      <c r="DS133" s="383"/>
      <c r="DT133" s="383"/>
      <c r="DU133" s="383"/>
      <c r="DV133" s="384"/>
      <c r="DW133" s="451"/>
      <c r="DX133" s="385"/>
      <c r="DY133" s="383"/>
      <c r="DZ133" s="383"/>
      <c r="EA133" s="383"/>
      <c r="EB133" s="384"/>
      <c r="EC133" s="451"/>
      <c r="ED133" s="450"/>
    </row>
    <row r="134" spans="2:134" ht="12.6" customHeight="1" x14ac:dyDescent="0.2">
      <c r="B134" s="469"/>
      <c r="C134" s="457"/>
      <c r="D134" s="457"/>
      <c r="E134" s="457"/>
      <c r="F134" s="472"/>
      <c r="G134" s="461"/>
      <c r="H134" s="464"/>
      <c r="I134" s="464"/>
      <c r="J134" s="488"/>
      <c r="K134" s="472"/>
      <c r="L134" s="436"/>
      <c r="M134" s="473"/>
      <c r="N134" s="436"/>
      <c r="O134" s="436"/>
      <c r="P134" s="436"/>
      <c r="Q134" s="408"/>
      <c r="R134" s="409"/>
      <c r="S134" s="436"/>
      <c r="T134" s="445"/>
      <c r="U134" s="408"/>
      <c r="V134" s="409"/>
      <c r="W134" s="436"/>
      <c r="X134" s="194" t="s">
        <v>157</v>
      </c>
      <c r="Y134" s="208" t="s">
        <v>152</v>
      </c>
      <c r="Z134" s="205">
        <f>VLOOKUP($X134,vstupy!$B$18:$F$31,MATCH($Y134,vstupy!$B$17:$F$17,0),0)</f>
        <v>0</v>
      </c>
      <c r="AA134" s="133" t="s">
        <v>158</v>
      </c>
      <c r="AB134" s="205">
        <f>VLOOKUP($AA134,vstupy!$B$34:$C$36,2,FALSE)</f>
        <v>0</v>
      </c>
      <c r="AC134" s="205">
        <f t="shared" si="1273"/>
        <v>0</v>
      </c>
      <c r="AD134" s="467"/>
      <c r="AE134" s="419"/>
      <c r="AF134" s="385"/>
      <c r="AG134" s="414"/>
      <c r="AH134" s="414"/>
      <c r="AI134" s="414"/>
      <c r="AJ134" s="414"/>
      <c r="AK134" s="414"/>
      <c r="AL134" s="414"/>
      <c r="AM134" s="413"/>
      <c r="AN134" s="414"/>
      <c r="AO134" s="415"/>
      <c r="AP134" s="385"/>
      <c r="AQ134" s="383"/>
      <c r="AR134" s="383"/>
      <c r="AS134" s="383"/>
      <c r="AT134" s="383"/>
      <c r="AU134" s="383"/>
      <c r="AV134" s="383"/>
      <c r="AW134" s="383"/>
      <c r="AX134" s="383"/>
      <c r="AY134" s="383"/>
      <c r="AZ134" s="383"/>
      <c r="BA134" s="383"/>
      <c r="BB134" s="383"/>
      <c r="BC134" s="383"/>
      <c r="BD134" s="383"/>
      <c r="BE134" s="383"/>
      <c r="BF134" s="383"/>
      <c r="BG134" s="383"/>
      <c r="BH134" s="383"/>
      <c r="BI134" s="494"/>
      <c r="BJ134" s="380"/>
      <c r="BK134" s="385"/>
      <c r="BL134" s="383"/>
      <c r="BM134" s="383"/>
      <c r="BN134" s="383"/>
      <c r="BO134" s="383"/>
      <c r="BP134" s="383"/>
      <c r="BQ134" s="383"/>
      <c r="BR134" s="383"/>
      <c r="BS134" s="383"/>
      <c r="BT134" s="384"/>
      <c r="BU134" s="385"/>
      <c r="BV134" s="383"/>
      <c r="BW134" s="383"/>
      <c r="BX134" s="383"/>
      <c r="BY134" s="383"/>
      <c r="BZ134" s="383"/>
      <c r="CA134" s="383"/>
      <c r="CB134" s="383"/>
      <c r="CC134" s="383"/>
      <c r="CD134" s="384"/>
      <c r="CE134" s="426"/>
      <c r="CF134" s="385"/>
      <c r="CG134" s="383"/>
      <c r="CH134" s="383"/>
      <c r="CI134" s="383"/>
      <c r="CJ134" s="384"/>
      <c r="CK134" s="427"/>
      <c r="CL134" s="425"/>
      <c r="CM134" s="385"/>
      <c r="CN134" s="383"/>
      <c r="CO134" s="383"/>
      <c r="CP134" s="383"/>
      <c r="CQ134" s="383"/>
      <c r="CR134" s="383"/>
      <c r="CS134" s="383"/>
      <c r="CT134" s="383"/>
      <c r="CU134" s="383"/>
      <c r="CV134" s="384"/>
      <c r="CW134" s="380"/>
      <c r="CX134" s="380"/>
      <c r="CY134" s="385"/>
      <c r="CZ134" s="383"/>
      <c r="DA134" s="383"/>
      <c r="DB134" s="383"/>
      <c r="DC134" s="383"/>
      <c r="DD134" s="383"/>
      <c r="DE134" s="383"/>
      <c r="DF134" s="383"/>
      <c r="DG134" s="383"/>
      <c r="DH134" s="384"/>
      <c r="DI134" s="377"/>
      <c r="DJ134" s="377"/>
      <c r="DK134" s="422"/>
      <c r="DL134" s="422"/>
      <c r="DM134" s="422"/>
      <c r="DN134" s="422"/>
      <c r="DO134" s="422"/>
      <c r="DP134" s="422"/>
      <c r="DQ134" s="421"/>
      <c r="DR134" s="385"/>
      <c r="DS134" s="383"/>
      <c r="DT134" s="383"/>
      <c r="DU134" s="383"/>
      <c r="DV134" s="384"/>
      <c r="DW134" s="451"/>
      <c r="DX134" s="385"/>
      <c r="DY134" s="383"/>
      <c r="DZ134" s="383"/>
      <c r="EA134" s="383"/>
      <c r="EB134" s="384"/>
      <c r="EC134" s="451"/>
      <c r="ED134" s="450"/>
    </row>
    <row r="135" spans="2:134" ht="12.6" customHeight="1" x14ac:dyDescent="0.2">
      <c r="B135" s="469">
        <f t="shared" ref="B135" si="2377">B132+1</f>
        <v>43</v>
      </c>
      <c r="C135" s="457"/>
      <c r="D135" s="457"/>
      <c r="E135" s="457"/>
      <c r="F135" s="470" t="s">
        <v>212</v>
      </c>
      <c r="G135" s="461"/>
      <c r="H135" s="462" t="str">
        <f t="shared" ref="H135" si="2378">IF($F135="3e)  Skoršia transpozícia  - zavedenie transpozície pred termínom ktorý určuje smernica EÚ. "," ","")</f>
        <v/>
      </c>
      <c r="I135" s="462" t="str">
        <f t="shared" ref="I135" si="2379">IF($F135="3e)  Skoršia transpozícia  - zavedenie transpozície pred termínom ktorý určuje smernica EÚ. ",$H135,"NA")</f>
        <v>NA</v>
      </c>
      <c r="J135" s="486">
        <f>IF(I135&gt;12,1,I135/12)</f>
        <v>1</v>
      </c>
      <c r="K135" s="470"/>
      <c r="L135" s="436"/>
      <c r="M135" s="473">
        <f>IF(L135="N",0,L135)</f>
        <v>0</v>
      </c>
      <c r="N135" s="436" t="s">
        <v>212</v>
      </c>
      <c r="O135" s="436"/>
      <c r="P135" s="436"/>
      <c r="Q135" s="408" t="s">
        <v>36</v>
      </c>
      <c r="R135" s="409">
        <f>VLOOKUP(Q135,vstupy!$B$3:$C$15,2,FALSE)</f>
        <v>0</v>
      </c>
      <c r="S135" s="436"/>
      <c r="T135" s="445"/>
      <c r="U135" s="408" t="s">
        <v>36</v>
      </c>
      <c r="V135" s="409">
        <f>VLOOKUP(U135,vstupy!$B$3:$C$15,2,FALSE)</f>
        <v>0</v>
      </c>
      <c r="W135" s="436"/>
      <c r="X135" s="194" t="s">
        <v>157</v>
      </c>
      <c r="Y135" s="208" t="s">
        <v>152</v>
      </c>
      <c r="Z135" s="205">
        <f>VLOOKUP($X135,vstupy!$B$18:$F$31,MATCH($Y135,vstupy!$B$17:$F$17,0),0)</f>
        <v>0</v>
      </c>
      <c r="AA135" s="133" t="s">
        <v>158</v>
      </c>
      <c r="AB135" s="205">
        <f>VLOOKUP($AA135,vstupy!$B$34:$C$36,2,FALSE)</f>
        <v>0</v>
      </c>
      <c r="AC135" s="205">
        <f t="shared" si="1273"/>
        <v>0</v>
      </c>
      <c r="AD135" s="465" t="s">
        <v>36</v>
      </c>
      <c r="AE135" s="417">
        <f>VLOOKUP(AD135,vstupy!$B$3:$C$15,2,FALSE)</f>
        <v>0</v>
      </c>
      <c r="AF135" s="458" t="str">
        <f>IFERROR(IF(M135=0,"N",O135/L135*J135),0)</f>
        <v>N</v>
      </c>
      <c r="AG135" s="414">
        <f>O135*J135</f>
        <v>0</v>
      </c>
      <c r="AH135" s="416">
        <f t="shared" ref="AH135" si="2380">P135*R135*J135</f>
        <v>0</v>
      </c>
      <c r="AI135" s="413">
        <f t="shared" ref="AI135" si="2381">IFERROR(AH135*M135,0)</f>
        <v>0</v>
      </c>
      <c r="AJ135" s="416" t="str">
        <f t="shared" si="1395"/>
        <v>N</v>
      </c>
      <c r="AK135" s="414">
        <f t="shared" ref="AK135" si="2382">S135*J135</f>
        <v>0</v>
      </c>
      <c r="AL135" s="414">
        <f>T135*V135*J135</f>
        <v>0</v>
      </c>
      <c r="AM135" s="429">
        <f t="shared" ref="AM135" si="2383">IFERROR(AL135*M135,0)</f>
        <v>0</v>
      </c>
      <c r="AN135" s="413">
        <f t="shared" ref="AN135" si="2384">IF(W135&gt;0,IF(AE135&gt;0,($G$5/160)*(W135/60)*AE135*J135,0),IF(AE135&gt;0,($G$5/160)*((AC135+AC136+AC137)/60)*AE135*J135,0))</f>
        <v>0</v>
      </c>
      <c r="AO135" s="415">
        <f>IFERROR(AN135*M135,0)</f>
        <v>0</v>
      </c>
      <c r="AP135" s="385">
        <f t="shared" ref="AP135" si="2385">IF($N135="In (zvyšuje náklady)",AF135,0)</f>
        <v>0</v>
      </c>
      <c r="AQ135" s="383">
        <f t="shared" ref="AQ135" si="2386">IF($N135="In (zvyšuje náklady)",AG135,0)</f>
        <v>0</v>
      </c>
      <c r="AR135" s="383">
        <f t="shared" ref="AR135" si="2387">IF($N135="In (zvyšuje náklady)",AH135,0)</f>
        <v>0</v>
      </c>
      <c r="AS135" s="383">
        <f t="shared" ref="AS135" si="2388">IF($N135="In (zvyšuje náklady)",AI135,0)</f>
        <v>0</v>
      </c>
      <c r="AT135" s="383">
        <f t="shared" ref="AT135" si="2389">IF($N135="In (zvyšuje náklady)",AJ135,0)</f>
        <v>0</v>
      </c>
      <c r="AU135" s="383">
        <f t="shared" ref="AU135" si="2390">IF($N135="In (zvyšuje náklady)",AK135,0)</f>
        <v>0</v>
      </c>
      <c r="AV135" s="383">
        <f t="shared" ref="AV135" si="2391">IF($N135="In (zvyšuje náklady)",AL135,0)</f>
        <v>0</v>
      </c>
      <c r="AW135" s="383">
        <f t="shared" ref="AW135" si="2392">IF($N135="In (zvyšuje náklady)",AM135,0)</f>
        <v>0</v>
      </c>
      <c r="AX135" s="383">
        <f t="shared" ref="AX135" si="2393">IF($N135="In (zvyšuje náklady)",AN135,0)</f>
        <v>0</v>
      </c>
      <c r="AY135" s="383">
        <f t="shared" ref="AY135" si="2394">IF($N135="In (zvyšuje náklady)",AO135,0)</f>
        <v>0</v>
      </c>
      <c r="AZ135" s="383" t="str">
        <f t="shared" ref="AZ135" si="2395">IF($N135="Out (znižuje náklady)",AF135,"0")</f>
        <v>0</v>
      </c>
      <c r="BA135" s="383" t="str">
        <f t="shared" ref="BA135" si="2396">IF($N135="Out (znižuje náklady)",AG135,"0")</f>
        <v>0</v>
      </c>
      <c r="BB135" s="383" t="str">
        <f t="shared" ref="BB135" si="2397">IF($N135="Out (znižuje náklady)",AH135,"0")</f>
        <v>0</v>
      </c>
      <c r="BC135" s="383" t="str">
        <f t="shared" ref="BC135" si="2398">IF($N135="Out (znižuje náklady)",AI135,"0")</f>
        <v>0</v>
      </c>
      <c r="BD135" s="383" t="str">
        <f t="shared" ref="BD135" si="2399">IF($N135="Out (znižuje náklady)",AJ135,"0")</f>
        <v>0</v>
      </c>
      <c r="BE135" s="383" t="str">
        <f t="shared" ref="BE135" si="2400">IF($N135="Out (znižuje náklady)",AK135,"0")</f>
        <v>0</v>
      </c>
      <c r="BF135" s="383" t="str">
        <f t="shared" ref="BF135" si="2401">IF($N135="Out (znižuje náklady)",AL135,"0")</f>
        <v>0</v>
      </c>
      <c r="BG135" s="383" t="str">
        <f t="shared" ref="BG135" si="2402">IF($N135="Out (znižuje náklady)",AM135,"0")</f>
        <v>0</v>
      </c>
      <c r="BH135" s="383" t="str">
        <f t="shared" ref="BH135" si="2403">IF($N135="Out (znižuje náklady)",AN135,"0")</f>
        <v>0</v>
      </c>
      <c r="BI135" s="494" t="str">
        <f t="shared" ref="BI135" si="2404">IF($N135="Out (znižuje náklady)",AO135,"0")</f>
        <v>0</v>
      </c>
      <c r="BJ135" s="380">
        <f>IF(F135=vstupy!$B$47,0,1)</f>
        <v>1</v>
      </c>
      <c r="BK135" s="385">
        <f t="shared" ref="BK135" si="2405">$BJ135*AP135</f>
        <v>0</v>
      </c>
      <c r="BL135" s="383">
        <f t="shared" ref="BL135" si="2406">$BJ135*AQ135</f>
        <v>0</v>
      </c>
      <c r="BM135" s="383">
        <f t="shared" ref="BM135" si="2407">$BJ135*AR135</f>
        <v>0</v>
      </c>
      <c r="BN135" s="383">
        <f t="shared" ref="BN135" si="2408">$BJ135*AS135</f>
        <v>0</v>
      </c>
      <c r="BO135" s="383">
        <f t="shared" ref="BO135" si="2409">$BJ135*AT135</f>
        <v>0</v>
      </c>
      <c r="BP135" s="383">
        <f t="shared" ref="BP135" si="2410">$BJ135*AU135</f>
        <v>0</v>
      </c>
      <c r="BQ135" s="383">
        <f t="shared" ref="BQ135" si="2411">$BJ135*AV135</f>
        <v>0</v>
      </c>
      <c r="BR135" s="383">
        <f t="shared" ref="BR135" si="2412">$BJ135*AW135</f>
        <v>0</v>
      </c>
      <c r="BS135" s="383">
        <f t="shared" ref="BS135" si="2413">$BJ135*AX135</f>
        <v>0</v>
      </c>
      <c r="BT135" s="384">
        <f t="shared" ref="BT135" si="2414">$BJ135*AY135</f>
        <v>0</v>
      </c>
      <c r="BU135" s="385">
        <f t="shared" ref="BU135" si="2415">$BJ135*AZ135</f>
        <v>0</v>
      </c>
      <c r="BV135" s="383">
        <f t="shared" ref="BV135" si="2416">$BJ135*BA135</f>
        <v>0</v>
      </c>
      <c r="BW135" s="383">
        <f t="shared" ref="BW135" si="2417">$BJ135*BB135</f>
        <v>0</v>
      </c>
      <c r="BX135" s="383">
        <f t="shared" ref="BX135" si="2418">$BJ135*BC135</f>
        <v>0</v>
      </c>
      <c r="BY135" s="383">
        <f t="shared" ref="BY135" si="2419">$BJ135*BD135</f>
        <v>0</v>
      </c>
      <c r="BZ135" s="383">
        <f t="shared" ref="BZ135" si="2420">$BJ135*BE135</f>
        <v>0</v>
      </c>
      <c r="CA135" s="383">
        <f t="shared" ref="CA135" si="2421">$BJ135*BF135</f>
        <v>0</v>
      </c>
      <c r="CB135" s="383">
        <f t="shared" ref="CB135" si="2422">$BJ135*BG135</f>
        <v>0</v>
      </c>
      <c r="CC135" s="383">
        <f t="shared" ref="CC135" si="2423">$BJ135*BH135</f>
        <v>0</v>
      </c>
      <c r="CD135" s="384">
        <f t="shared" ref="CD135" si="2424">$BJ135*BI135</f>
        <v>0</v>
      </c>
      <c r="CE135" s="426">
        <f>IF(N135="Nemení sa",1,0)</f>
        <v>0</v>
      </c>
      <c r="CF135" s="385">
        <f>AG135*$CE135</f>
        <v>0</v>
      </c>
      <c r="CG135" s="383">
        <f>AI135*$CE135</f>
        <v>0</v>
      </c>
      <c r="CH135" s="383">
        <f>AK135*$CE135</f>
        <v>0</v>
      </c>
      <c r="CI135" s="383">
        <f>AM135*$CE135</f>
        <v>0</v>
      </c>
      <c r="CJ135" s="384">
        <f>AO135*$CE135</f>
        <v>0</v>
      </c>
      <c r="CK135" s="427">
        <f t="shared" ref="CK135" si="2425">SUM(CF135:CJ137)</f>
        <v>0</v>
      </c>
      <c r="CL135" s="423">
        <f>IF(F135=vstupy!B$42,"1",0)</f>
        <v>0</v>
      </c>
      <c r="CM135" s="385">
        <f t="shared" ref="CM135:CV135" si="2426">IF($CL135="1",AP135,0)</f>
        <v>0</v>
      </c>
      <c r="CN135" s="383">
        <f t="shared" si="2426"/>
        <v>0</v>
      </c>
      <c r="CO135" s="383">
        <f t="shared" si="2426"/>
        <v>0</v>
      </c>
      <c r="CP135" s="383">
        <f t="shared" si="2426"/>
        <v>0</v>
      </c>
      <c r="CQ135" s="383">
        <f t="shared" si="2426"/>
        <v>0</v>
      </c>
      <c r="CR135" s="383">
        <f t="shared" si="2426"/>
        <v>0</v>
      </c>
      <c r="CS135" s="383">
        <f t="shared" si="2426"/>
        <v>0</v>
      </c>
      <c r="CT135" s="383">
        <f t="shared" si="2426"/>
        <v>0</v>
      </c>
      <c r="CU135" s="383">
        <f t="shared" si="2426"/>
        <v>0</v>
      </c>
      <c r="CV135" s="384">
        <f t="shared" si="2426"/>
        <v>0</v>
      </c>
      <c r="CW135" s="380">
        <f>CP135+CT135+CV135</f>
        <v>0</v>
      </c>
      <c r="CX135" s="380">
        <f t="shared" ref="CX135" si="2427">CN135+CR135</f>
        <v>0</v>
      </c>
      <c r="CY135" s="385">
        <f t="shared" ref="CY135:DH135" si="2428">IF($CL135="1",AZ135,0)</f>
        <v>0</v>
      </c>
      <c r="CZ135" s="383">
        <f t="shared" si="2428"/>
        <v>0</v>
      </c>
      <c r="DA135" s="383">
        <f t="shared" si="2428"/>
        <v>0</v>
      </c>
      <c r="DB135" s="383">
        <f t="shared" si="2428"/>
        <v>0</v>
      </c>
      <c r="DC135" s="383">
        <f t="shared" si="2428"/>
        <v>0</v>
      </c>
      <c r="DD135" s="383">
        <f t="shared" si="2428"/>
        <v>0</v>
      </c>
      <c r="DE135" s="383">
        <f t="shared" si="2428"/>
        <v>0</v>
      </c>
      <c r="DF135" s="383">
        <f t="shared" si="2428"/>
        <v>0</v>
      </c>
      <c r="DG135" s="383">
        <f t="shared" si="2428"/>
        <v>0</v>
      </c>
      <c r="DH135" s="384">
        <f t="shared" si="2428"/>
        <v>0</v>
      </c>
      <c r="DI135" s="377">
        <f>DB135+DF135+DH135</f>
        <v>0</v>
      </c>
      <c r="DJ135" s="377">
        <f t="shared" ref="DJ135" si="2429">CZ135+DD135</f>
        <v>0</v>
      </c>
      <c r="DK135" s="422">
        <f>IF(CE135=0,1,0)</f>
        <v>1</v>
      </c>
      <c r="DL135" s="422">
        <f>IFERROR(IF($AF135="N",AH135+AJ135+AL135+AN135,AF135+AH135+AJ135+AL135+AN135),0)*$DK135</f>
        <v>0</v>
      </c>
      <c r="DM135" s="422">
        <f>(AG135+AI135+AK135+AM135+AO135)*$DK135</f>
        <v>0</v>
      </c>
      <c r="DN135" s="422">
        <f>AS135+AW135+AY135-CW135</f>
        <v>0</v>
      </c>
      <c r="DO135" s="422">
        <f>BC135+BG135+BI135-DI135</f>
        <v>0</v>
      </c>
      <c r="DP135" s="422">
        <f>DN135+DO135</f>
        <v>0</v>
      </c>
      <c r="DQ135" s="421" t="str">
        <f>IF(OR(F135=vstupy!B$40,F135=vstupy!B$41,F135=vstupy!B$42,),"0","1")</f>
        <v>0</v>
      </c>
      <c r="DR135" s="385">
        <f>IF($DQ135="1",AQ135,"0")+CF135</f>
        <v>0</v>
      </c>
      <c r="DS135" s="383">
        <f>IF($DQ135="1",AS135,"0")+CG135</f>
        <v>0</v>
      </c>
      <c r="DT135" s="383">
        <f>IF($DQ135="1",AU135,"0")+CH135</f>
        <v>0</v>
      </c>
      <c r="DU135" s="383">
        <f>IF($DQ135="1",AW135,"0")+CI135</f>
        <v>0</v>
      </c>
      <c r="DV135" s="384">
        <f>IF($DQ135="1",AY135,"0")+CJ135</f>
        <v>0</v>
      </c>
      <c r="DW135" s="451">
        <f t="shared" ref="DW135" si="2430">SUM(DR135:DV137)</f>
        <v>0</v>
      </c>
      <c r="DX135" s="385" t="str">
        <f t="shared" ref="DX135" si="2431">IF($DQ135="1",BA135,"0")</f>
        <v>0</v>
      </c>
      <c r="DY135" s="383" t="str">
        <f t="shared" ref="DY135" si="2432">IF($DQ135="1",BC135,"0")</f>
        <v>0</v>
      </c>
      <c r="DZ135" s="383" t="str">
        <f t="shared" ref="DZ135" si="2433">IF($DQ135="1",BE135,"0")</f>
        <v>0</v>
      </c>
      <c r="EA135" s="383" t="str">
        <f>IF($DQ135="1",BG135,"0")</f>
        <v>0</v>
      </c>
      <c r="EB135" s="384" t="str">
        <f>IF($DQ135="1",BI135,"0")</f>
        <v>0</v>
      </c>
      <c r="EC135" s="451">
        <f t="shared" ref="EC135" si="2434">SUM(DX135:EB137)</f>
        <v>0</v>
      </c>
      <c r="ED135" s="450">
        <f>EC135+DW135</f>
        <v>0</v>
      </c>
    </row>
    <row r="136" spans="2:134" ht="12.6" customHeight="1" x14ac:dyDescent="0.2">
      <c r="B136" s="469"/>
      <c r="C136" s="457"/>
      <c r="D136" s="457"/>
      <c r="E136" s="457"/>
      <c r="F136" s="471"/>
      <c r="G136" s="461"/>
      <c r="H136" s="463"/>
      <c r="I136" s="463"/>
      <c r="J136" s="487"/>
      <c r="K136" s="471"/>
      <c r="L136" s="436"/>
      <c r="M136" s="473"/>
      <c r="N136" s="436"/>
      <c r="O136" s="436"/>
      <c r="P136" s="436"/>
      <c r="Q136" s="408"/>
      <c r="R136" s="409"/>
      <c r="S136" s="436"/>
      <c r="T136" s="445"/>
      <c r="U136" s="408"/>
      <c r="V136" s="409"/>
      <c r="W136" s="436"/>
      <c r="X136" s="194" t="s">
        <v>157</v>
      </c>
      <c r="Y136" s="208" t="s">
        <v>152</v>
      </c>
      <c r="Z136" s="205">
        <f>VLOOKUP($X136,vstupy!$B$18:$F$31,MATCH($Y136,vstupy!$B$17:$F$17,0),0)</f>
        <v>0</v>
      </c>
      <c r="AA136" s="133" t="s">
        <v>158</v>
      </c>
      <c r="AB136" s="205">
        <f>VLOOKUP($AA136,vstupy!$B$34:$C$36,2,FALSE)</f>
        <v>0</v>
      </c>
      <c r="AC136" s="205">
        <f t="shared" si="1273"/>
        <v>0</v>
      </c>
      <c r="AD136" s="466"/>
      <c r="AE136" s="418"/>
      <c r="AF136" s="385"/>
      <c r="AG136" s="414"/>
      <c r="AH136" s="414"/>
      <c r="AI136" s="414"/>
      <c r="AJ136" s="414"/>
      <c r="AK136" s="414"/>
      <c r="AL136" s="414"/>
      <c r="AM136" s="430"/>
      <c r="AN136" s="414"/>
      <c r="AO136" s="415"/>
      <c r="AP136" s="385"/>
      <c r="AQ136" s="383"/>
      <c r="AR136" s="383"/>
      <c r="AS136" s="383"/>
      <c r="AT136" s="383"/>
      <c r="AU136" s="383"/>
      <c r="AV136" s="383"/>
      <c r="AW136" s="383"/>
      <c r="AX136" s="383"/>
      <c r="AY136" s="383"/>
      <c r="AZ136" s="383"/>
      <c r="BA136" s="383"/>
      <c r="BB136" s="383"/>
      <c r="BC136" s="383"/>
      <c r="BD136" s="383"/>
      <c r="BE136" s="383"/>
      <c r="BF136" s="383"/>
      <c r="BG136" s="383"/>
      <c r="BH136" s="383"/>
      <c r="BI136" s="494"/>
      <c r="BJ136" s="380"/>
      <c r="BK136" s="385"/>
      <c r="BL136" s="383"/>
      <c r="BM136" s="383"/>
      <c r="BN136" s="383"/>
      <c r="BO136" s="383"/>
      <c r="BP136" s="383"/>
      <c r="BQ136" s="383"/>
      <c r="BR136" s="383"/>
      <c r="BS136" s="383"/>
      <c r="BT136" s="384"/>
      <c r="BU136" s="385"/>
      <c r="BV136" s="383"/>
      <c r="BW136" s="383"/>
      <c r="BX136" s="383"/>
      <c r="BY136" s="383"/>
      <c r="BZ136" s="383"/>
      <c r="CA136" s="383"/>
      <c r="CB136" s="383"/>
      <c r="CC136" s="383"/>
      <c r="CD136" s="384"/>
      <c r="CE136" s="426"/>
      <c r="CF136" s="385"/>
      <c r="CG136" s="383"/>
      <c r="CH136" s="383"/>
      <c r="CI136" s="383"/>
      <c r="CJ136" s="384"/>
      <c r="CK136" s="427"/>
      <c r="CL136" s="424"/>
      <c r="CM136" s="385"/>
      <c r="CN136" s="383"/>
      <c r="CO136" s="383"/>
      <c r="CP136" s="383"/>
      <c r="CQ136" s="383"/>
      <c r="CR136" s="383"/>
      <c r="CS136" s="383"/>
      <c r="CT136" s="383"/>
      <c r="CU136" s="383"/>
      <c r="CV136" s="384"/>
      <c r="CW136" s="380"/>
      <c r="CX136" s="380"/>
      <c r="CY136" s="385"/>
      <c r="CZ136" s="383"/>
      <c r="DA136" s="383"/>
      <c r="DB136" s="383"/>
      <c r="DC136" s="383"/>
      <c r="DD136" s="383"/>
      <c r="DE136" s="383"/>
      <c r="DF136" s="383"/>
      <c r="DG136" s="383"/>
      <c r="DH136" s="384"/>
      <c r="DI136" s="377"/>
      <c r="DJ136" s="377"/>
      <c r="DK136" s="422"/>
      <c r="DL136" s="422"/>
      <c r="DM136" s="422"/>
      <c r="DN136" s="422"/>
      <c r="DO136" s="422"/>
      <c r="DP136" s="422"/>
      <c r="DQ136" s="421"/>
      <c r="DR136" s="385"/>
      <c r="DS136" s="383"/>
      <c r="DT136" s="383"/>
      <c r="DU136" s="383"/>
      <c r="DV136" s="384"/>
      <c r="DW136" s="451"/>
      <c r="DX136" s="385"/>
      <c r="DY136" s="383"/>
      <c r="DZ136" s="383"/>
      <c r="EA136" s="383"/>
      <c r="EB136" s="384"/>
      <c r="EC136" s="451"/>
      <c r="ED136" s="450"/>
    </row>
    <row r="137" spans="2:134" ht="12.6" customHeight="1" x14ac:dyDescent="0.2">
      <c r="B137" s="469"/>
      <c r="C137" s="457"/>
      <c r="D137" s="457"/>
      <c r="E137" s="457"/>
      <c r="F137" s="472"/>
      <c r="G137" s="461"/>
      <c r="H137" s="464"/>
      <c r="I137" s="464"/>
      <c r="J137" s="488"/>
      <c r="K137" s="472"/>
      <c r="L137" s="436"/>
      <c r="M137" s="473"/>
      <c r="N137" s="436"/>
      <c r="O137" s="436"/>
      <c r="P137" s="436"/>
      <c r="Q137" s="408"/>
      <c r="R137" s="409"/>
      <c r="S137" s="436"/>
      <c r="T137" s="445"/>
      <c r="U137" s="408"/>
      <c r="V137" s="409"/>
      <c r="W137" s="436"/>
      <c r="X137" s="194" t="s">
        <v>157</v>
      </c>
      <c r="Y137" s="208" t="s">
        <v>152</v>
      </c>
      <c r="Z137" s="205">
        <f>VLOOKUP($X137,vstupy!$B$18:$F$31,MATCH($Y137,vstupy!$B$17:$F$17,0),0)</f>
        <v>0</v>
      </c>
      <c r="AA137" s="133" t="s">
        <v>158</v>
      </c>
      <c r="AB137" s="205">
        <f>VLOOKUP($AA137,vstupy!$B$34:$C$36,2,FALSE)</f>
        <v>0</v>
      </c>
      <c r="AC137" s="205">
        <f t="shared" si="1273"/>
        <v>0</v>
      </c>
      <c r="AD137" s="467"/>
      <c r="AE137" s="419"/>
      <c r="AF137" s="385"/>
      <c r="AG137" s="414"/>
      <c r="AH137" s="414"/>
      <c r="AI137" s="414"/>
      <c r="AJ137" s="414"/>
      <c r="AK137" s="414"/>
      <c r="AL137" s="414"/>
      <c r="AM137" s="413"/>
      <c r="AN137" s="414"/>
      <c r="AO137" s="415"/>
      <c r="AP137" s="385"/>
      <c r="AQ137" s="383"/>
      <c r="AR137" s="383"/>
      <c r="AS137" s="383"/>
      <c r="AT137" s="383"/>
      <c r="AU137" s="383"/>
      <c r="AV137" s="383"/>
      <c r="AW137" s="383"/>
      <c r="AX137" s="383"/>
      <c r="AY137" s="383"/>
      <c r="AZ137" s="383"/>
      <c r="BA137" s="383"/>
      <c r="BB137" s="383"/>
      <c r="BC137" s="383"/>
      <c r="BD137" s="383"/>
      <c r="BE137" s="383"/>
      <c r="BF137" s="383"/>
      <c r="BG137" s="383"/>
      <c r="BH137" s="383"/>
      <c r="BI137" s="494"/>
      <c r="BJ137" s="380"/>
      <c r="BK137" s="385"/>
      <c r="BL137" s="383"/>
      <c r="BM137" s="383"/>
      <c r="BN137" s="383"/>
      <c r="BO137" s="383"/>
      <c r="BP137" s="383"/>
      <c r="BQ137" s="383"/>
      <c r="BR137" s="383"/>
      <c r="BS137" s="383"/>
      <c r="BT137" s="384"/>
      <c r="BU137" s="385"/>
      <c r="BV137" s="383"/>
      <c r="BW137" s="383"/>
      <c r="BX137" s="383"/>
      <c r="BY137" s="383"/>
      <c r="BZ137" s="383"/>
      <c r="CA137" s="383"/>
      <c r="CB137" s="383"/>
      <c r="CC137" s="383"/>
      <c r="CD137" s="384"/>
      <c r="CE137" s="426"/>
      <c r="CF137" s="385"/>
      <c r="CG137" s="383"/>
      <c r="CH137" s="383"/>
      <c r="CI137" s="383"/>
      <c r="CJ137" s="384"/>
      <c r="CK137" s="427"/>
      <c r="CL137" s="425"/>
      <c r="CM137" s="385"/>
      <c r="CN137" s="383"/>
      <c r="CO137" s="383"/>
      <c r="CP137" s="383"/>
      <c r="CQ137" s="383"/>
      <c r="CR137" s="383"/>
      <c r="CS137" s="383"/>
      <c r="CT137" s="383"/>
      <c r="CU137" s="383"/>
      <c r="CV137" s="384"/>
      <c r="CW137" s="380"/>
      <c r="CX137" s="380"/>
      <c r="CY137" s="385"/>
      <c r="CZ137" s="383"/>
      <c r="DA137" s="383"/>
      <c r="DB137" s="383"/>
      <c r="DC137" s="383"/>
      <c r="DD137" s="383"/>
      <c r="DE137" s="383"/>
      <c r="DF137" s="383"/>
      <c r="DG137" s="383"/>
      <c r="DH137" s="384"/>
      <c r="DI137" s="377"/>
      <c r="DJ137" s="377"/>
      <c r="DK137" s="422"/>
      <c r="DL137" s="422"/>
      <c r="DM137" s="422"/>
      <c r="DN137" s="422"/>
      <c r="DO137" s="422"/>
      <c r="DP137" s="422"/>
      <c r="DQ137" s="421"/>
      <c r="DR137" s="385"/>
      <c r="DS137" s="383"/>
      <c r="DT137" s="383"/>
      <c r="DU137" s="383"/>
      <c r="DV137" s="384"/>
      <c r="DW137" s="451"/>
      <c r="DX137" s="385"/>
      <c r="DY137" s="383"/>
      <c r="DZ137" s="383"/>
      <c r="EA137" s="383"/>
      <c r="EB137" s="384"/>
      <c r="EC137" s="451"/>
      <c r="ED137" s="450"/>
    </row>
    <row r="138" spans="2:134" ht="12.6" customHeight="1" x14ac:dyDescent="0.2">
      <c r="B138" s="469">
        <f t="shared" ref="B138" si="2435">B135+1</f>
        <v>44</v>
      </c>
      <c r="C138" s="457"/>
      <c r="D138" s="457"/>
      <c r="E138" s="457"/>
      <c r="F138" s="470" t="s">
        <v>212</v>
      </c>
      <c r="G138" s="461"/>
      <c r="H138" s="462" t="str">
        <f t="shared" ref="H138" si="2436">IF($F138="3e)  Skoršia transpozícia  - zavedenie transpozície pred termínom ktorý určuje smernica EÚ. "," ","")</f>
        <v/>
      </c>
      <c r="I138" s="462" t="str">
        <f t="shared" ref="I138" si="2437">IF($F138="3e)  Skoršia transpozícia  - zavedenie transpozície pred termínom ktorý určuje smernica EÚ. ",$H138,"NA")</f>
        <v>NA</v>
      </c>
      <c r="J138" s="486">
        <f>IF(I138&gt;12,1,I138/12)</f>
        <v>1</v>
      </c>
      <c r="K138" s="470"/>
      <c r="L138" s="436"/>
      <c r="M138" s="473">
        <f>IF(L138="N",0,L138)</f>
        <v>0</v>
      </c>
      <c r="N138" s="436" t="s">
        <v>212</v>
      </c>
      <c r="O138" s="436"/>
      <c r="P138" s="436"/>
      <c r="Q138" s="408" t="s">
        <v>36</v>
      </c>
      <c r="R138" s="409">
        <f>VLOOKUP(Q138,vstupy!$B$3:$C$15,2,FALSE)</f>
        <v>0</v>
      </c>
      <c r="S138" s="436"/>
      <c r="T138" s="445"/>
      <c r="U138" s="408" t="s">
        <v>36</v>
      </c>
      <c r="V138" s="409">
        <f>VLOOKUP(U138,vstupy!$B$3:$C$15,2,FALSE)</f>
        <v>0</v>
      </c>
      <c r="W138" s="436"/>
      <c r="X138" s="194" t="s">
        <v>157</v>
      </c>
      <c r="Y138" s="208" t="s">
        <v>152</v>
      </c>
      <c r="Z138" s="205">
        <f>VLOOKUP($X138,vstupy!$B$18:$F$31,MATCH($Y138,vstupy!$B$17:$F$17,0),0)</f>
        <v>0</v>
      </c>
      <c r="AA138" s="133" t="s">
        <v>158</v>
      </c>
      <c r="AB138" s="205">
        <f>VLOOKUP($AA138,vstupy!$B$34:$C$36,2,FALSE)</f>
        <v>0</v>
      </c>
      <c r="AC138" s="205">
        <f t="shared" si="1273"/>
        <v>0</v>
      </c>
      <c r="AD138" s="465" t="s">
        <v>36</v>
      </c>
      <c r="AE138" s="417">
        <f>VLOOKUP(AD138,vstupy!$B$3:$C$15,2,FALSE)</f>
        <v>0</v>
      </c>
      <c r="AF138" s="458" t="str">
        <f>IFERROR(IF(M138=0,"N",O138/L138*J138),0)</f>
        <v>N</v>
      </c>
      <c r="AG138" s="414">
        <f>O138*J138</f>
        <v>0</v>
      </c>
      <c r="AH138" s="416">
        <f t="shared" ref="AH138" si="2438">P138*R138*J138</f>
        <v>0</v>
      </c>
      <c r="AI138" s="413">
        <f t="shared" ref="AI138" si="2439">IFERROR(AH138*M138,0)</f>
        <v>0</v>
      </c>
      <c r="AJ138" s="416" t="str">
        <f t="shared" si="1395"/>
        <v>N</v>
      </c>
      <c r="AK138" s="414">
        <f t="shared" ref="AK138" si="2440">S138*J138</f>
        <v>0</v>
      </c>
      <c r="AL138" s="414">
        <f>T138*V138*J138</f>
        <v>0</v>
      </c>
      <c r="AM138" s="429">
        <f t="shared" ref="AM138" si="2441">IFERROR(AL138*M138,0)</f>
        <v>0</v>
      </c>
      <c r="AN138" s="413">
        <f t="shared" ref="AN138" si="2442">IF(W138&gt;0,IF(AE138&gt;0,($G$5/160)*(W138/60)*AE138*J138,0),IF(AE138&gt;0,($G$5/160)*((AC138+AC139+AC140)/60)*AE138*J138,0))</f>
        <v>0</v>
      </c>
      <c r="AO138" s="415">
        <f>IFERROR(AN138*M138,0)</f>
        <v>0</v>
      </c>
      <c r="AP138" s="385">
        <f t="shared" ref="AP138" si="2443">IF($N138="In (zvyšuje náklady)",AF138,0)</f>
        <v>0</v>
      </c>
      <c r="AQ138" s="383">
        <f t="shared" ref="AQ138" si="2444">IF($N138="In (zvyšuje náklady)",AG138,0)</f>
        <v>0</v>
      </c>
      <c r="AR138" s="383">
        <f t="shared" ref="AR138" si="2445">IF($N138="In (zvyšuje náklady)",AH138,0)</f>
        <v>0</v>
      </c>
      <c r="AS138" s="383">
        <f t="shared" ref="AS138" si="2446">IF($N138="In (zvyšuje náklady)",AI138,0)</f>
        <v>0</v>
      </c>
      <c r="AT138" s="383">
        <f t="shared" ref="AT138" si="2447">IF($N138="In (zvyšuje náklady)",AJ138,0)</f>
        <v>0</v>
      </c>
      <c r="AU138" s="383">
        <f t="shared" ref="AU138" si="2448">IF($N138="In (zvyšuje náklady)",AK138,0)</f>
        <v>0</v>
      </c>
      <c r="AV138" s="383">
        <f t="shared" ref="AV138" si="2449">IF($N138="In (zvyšuje náklady)",AL138,0)</f>
        <v>0</v>
      </c>
      <c r="AW138" s="383">
        <f t="shared" ref="AW138" si="2450">IF($N138="In (zvyšuje náklady)",AM138,0)</f>
        <v>0</v>
      </c>
      <c r="AX138" s="383">
        <f t="shared" ref="AX138" si="2451">IF($N138="In (zvyšuje náklady)",AN138,0)</f>
        <v>0</v>
      </c>
      <c r="AY138" s="383">
        <f t="shared" ref="AY138" si="2452">IF($N138="In (zvyšuje náklady)",AO138,0)</f>
        <v>0</v>
      </c>
      <c r="AZ138" s="383" t="str">
        <f t="shared" ref="AZ138" si="2453">IF($N138="Out (znižuje náklady)",AF138,"0")</f>
        <v>0</v>
      </c>
      <c r="BA138" s="383" t="str">
        <f t="shared" ref="BA138" si="2454">IF($N138="Out (znižuje náklady)",AG138,"0")</f>
        <v>0</v>
      </c>
      <c r="BB138" s="383" t="str">
        <f t="shared" ref="BB138" si="2455">IF($N138="Out (znižuje náklady)",AH138,"0")</f>
        <v>0</v>
      </c>
      <c r="BC138" s="383" t="str">
        <f t="shared" ref="BC138" si="2456">IF($N138="Out (znižuje náklady)",AI138,"0")</f>
        <v>0</v>
      </c>
      <c r="BD138" s="383" t="str">
        <f t="shared" ref="BD138" si="2457">IF($N138="Out (znižuje náklady)",AJ138,"0")</f>
        <v>0</v>
      </c>
      <c r="BE138" s="383" t="str">
        <f t="shared" ref="BE138" si="2458">IF($N138="Out (znižuje náklady)",AK138,"0")</f>
        <v>0</v>
      </c>
      <c r="BF138" s="383" t="str">
        <f t="shared" ref="BF138" si="2459">IF($N138="Out (znižuje náklady)",AL138,"0")</f>
        <v>0</v>
      </c>
      <c r="BG138" s="383" t="str">
        <f t="shared" ref="BG138" si="2460">IF($N138="Out (znižuje náklady)",AM138,"0")</f>
        <v>0</v>
      </c>
      <c r="BH138" s="383" t="str">
        <f t="shared" ref="BH138" si="2461">IF($N138="Out (znižuje náklady)",AN138,"0")</f>
        <v>0</v>
      </c>
      <c r="BI138" s="494" t="str">
        <f t="shared" ref="BI138" si="2462">IF($N138="Out (znižuje náklady)",AO138,"0")</f>
        <v>0</v>
      </c>
      <c r="BJ138" s="380">
        <f>IF(F138=vstupy!$B$47,0,1)</f>
        <v>1</v>
      </c>
      <c r="BK138" s="385">
        <f t="shared" ref="BK138" si="2463">$BJ138*AP138</f>
        <v>0</v>
      </c>
      <c r="BL138" s="383">
        <f t="shared" ref="BL138" si="2464">$BJ138*AQ138</f>
        <v>0</v>
      </c>
      <c r="BM138" s="383">
        <f t="shared" ref="BM138" si="2465">$BJ138*AR138</f>
        <v>0</v>
      </c>
      <c r="BN138" s="383">
        <f t="shared" ref="BN138" si="2466">$BJ138*AS138</f>
        <v>0</v>
      </c>
      <c r="BO138" s="383">
        <f t="shared" ref="BO138" si="2467">$BJ138*AT138</f>
        <v>0</v>
      </c>
      <c r="BP138" s="383">
        <f t="shared" ref="BP138" si="2468">$BJ138*AU138</f>
        <v>0</v>
      </c>
      <c r="BQ138" s="383">
        <f t="shared" ref="BQ138" si="2469">$BJ138*AV138</f>
        <v>0</v>
      </c>
      <c r="BR138" s="383">
        <f t="shared" ref="BR138" si="2470">$BJ138*AW138</f>
        <v>0</v>
      </c>
      <c r="BS138" s="383">
        <f t="shared" ref="BS138" si="2471">$BJ138*AX138</f>
        <v>0</v>
      </c>
      <c r="BT138" s="384">
        <f t="shared" ref="BT138" si="2472">$BJ138*AY138</f>
        <v>0</v>
      </c>
      <c r="BU138" s="385">
        <f t="shared" ref="BU138" si="2473">$BJ138*AZ138</f>
        <v>0</v>
      </c>
      <c r="BV138" s="383">
        <f t="shared" ref="BV138" si="2474">$BJ138*BA138</f>
        <v>0</v>
      </c>
      <c r="BW138" s="383">
        <f t="shared" ref="BW138" si="2475">$BJ138*BB138</f>
        <v>0</v>
      </c>
      <c r="BX138" s="383">
        <f t="shared" ref="BX138" si="2476">$BJ138*BC138</f>
        <v>0</v>
      </c>
      <c r="BY138" s="383">
        <f t="shared" ref="BY138" si="2477">$BJ138*BD138</f>
        <v>0</v>
      </c>
      <c r="BZ138" s="383">
        <f t="shared" ref="BZ138" si="2478">$BJ138*BE138</f>
        <v>0</v>
      </c>
      <c r="CA138" s="383">
        <f t="shared" ref="CA138" si="2479">$BJ138*BF138</f>
        <v>0</v>
      </c>
      <c r="CB138" s="383">
        <f t="shared" ref="CB138" si="2480">$BJ138*BG138</f>
        <v>0</v>
      </c>
      <c r="CC138" s="383">
        <f t="shared" ref="CC138" si="2481">$BJ138*BH138</f>
        <v>0</v>
      </c>
      <c r="CD138" s="384">
        <f t="shared" ref="CD138" si="2482">$BJ138*BI138</f>
        <v>0</v>
      </c>
      <c r="CE138" s="426">
        <f>IF(N138="Nemení sa",1,0)</f>
        <v>0</v>
      </c>
      <c r="CF138" s="385">
        <f>AG138*$CE138</f>
        <v>0</v>
      </c>
      <c r="CG138" s="383">
        <f>AI138*$CE138</f>
        <v>0</v>
      </c>
      <c r="CH138" s="383">
        <f>AK138*$CE138</f>
        <v>0</v>
      </c>
      <c r="CI138" s="383">
        <f>AM138*$CE138</f>
        <v>0</v>
      </c>
      <c r="CJ138" s="384">
        <f>AO138*$CE138</f>
        <v>0</v>
      </c>
      <c r="CK138" s="427">
        <f t="shared" ref="CK138" si="2483">SUM(CF138:CJ140)</f>
        <v>0</v>
      </c>
      <c r="CL138" s="423">
        <f>IF(F138=vstupy!B$42,"1",0)</f>
        <v>0</v>
      </c>
      <c r="CM138" s="385">
        <f t="shared" ref="CM138:CV138" si="2484">IF($CL138="1",AP138,0)</f>
        <v>0</v>
      </c>
      <c r="CN138" s="383">
        <f t="shared" si="2484"/>
        <v>0</v>
      </c>
      <c r="CO138" s="383">
        <f t="shared" si="2484"/>
        <v>0</v>
      </c>
      <c r="CP138" s="383">
        <f t="shared" si="2484"/>
        <v>0</v>
      </c>
      <c r="CQ138" s="383">
        <f t="shared" si="2484"/>
        <v>0</v>
      </c>
      <c r="CR138" s="383">
        <f t="shared" si="2484"/>
        <v>0</v>
      </c>
      <c r="CS138" s="383">
        <f t="shared" si="2484"/>
        <v>0</v>
      </c>
      <c r="CT138" s="383">
        <f t="shared" si="2484"/>
        <v>0</v>
      </c>
      <c r="CU138" s="383">
        <f t="shared" si="2484"/>
        <v>0</v>
      </c>
      <c r="CV138" s="384">
        <f t="shared" si="2484"/>
        <v>0</v>
      </c>
      <c r="CW138" s="380">
        <f>CP138+CT138+CV138</f>
        <v>0</v>
      </c>
      <c r="CX138" s="380">
        <f t="shared" ref="CX138" si="2485">CN138+CR138</f>
        <v>0</v>
      </c>
      <c r="CY138" s="385">
        <f t="shared" ref="CY138:DH138" si="2486">IF($CL138="1",AZ138,0)</f>
        <v>0</v>
      </c>
      <c r="CZ138" s="383">
        <f t="shared" si="2486"/>
        <v>0</v>
      </c>
      <c r="DA138" s="383">
        <f t="shared" si="2486"/>
        <v>0</v>
      </c>
      <c r="DB138" s="383">
        <f t="shared" si="2486"/>
        <v>0</v>
      </c>
      <c r="DC138" s="383">
        <f t="shared" si="2486"/>
        <v>0</v>
      </c>
      <c r="DD138" s="383">
        <f t="shared" si="2486"/>
        <v>0</v>
      </c>
      <c r="DE138" s="383">
        <f t="shared" si="2486"/>
        <v>0</v>
      </c>
      <c r="DF138" s="383">
        <f t="shared" si="2486"/>
        <v>0</v>
      </c>
      <c r="DG138" s="383">
        <f t="shared" si="2486"/>
        <v>0</v>
      </c>
      <c r="DH138" s="384">
        <f t="shared" si="2486"/>
        <v>0</v>
      </c>
      <c r="DI138" s="377">
        <f>DB138+DF138+DH138</f>
        <v>0</v>
      </c>
      <c r="DJ138" s="377">
        <f t="shared" ref="DJ138" si="2487">CZ138+DD138</f>
        <v>0</v>
      </c>
      <c r="DK138" s="422">
        <f>IF(CE138=0,1,0)</f>
        <v>1</v>
      </c>
      <c r="DL138" s="422">
        <f>IFERROR(IF($AF138="N",AH138+AJ138+AL138+AN138,AF138+AH138+AJ138+AL138+AN138),0)*$DK138</f>
        <v>0</v>
      </c>
      <c r="DM138" s="422">
        <f>(AG138+AI138+AK138+AM138+AO138)*$DK138</f>
        <v>0</v>
      </c>
      <c r="DN138" s="422">
        <f>AS138+AW138+AY138-CW138</f>
        <v>0</v>
      </c>
      <c r="DO138" s="422">
        <f>BC138+BG138+BI138-DI138</f>
        <v>0</v>
      </c>
      <c r="DP138" s="422">
        <f>DN138+DO138</f>
        <v>0</v>
      </c>
      <c r="DQ138" s="421" t="str">
        <f>IF(OR(F138=vstupy!B$40,F138=vstupy!B$41,F138=vstupy!B$42,),"0","1")</f>
        <v>0</v>
      </c>
      <c r="DR138" s="385">
        <f>IF($DQ138="1",AQ138,"0")+CF138</f>
        <v>0</v>
      </c>
      <c r="DS138" s="383">
        <f>IF($DQ138="1",AS138,"0")+CG138</f>
        <v>0</v>
      </c>
      <c r="DT138" s="383">
        <f>IF($DQ138="1",AU138,"0")+CH138</f>
        <v>0</v>
      </c>
      <c r="DU138" s="383">
        <f>IF($DQ138="1",AW138,"0")+CI138</f>
        <v>0</v>
      </c>
      <c r="DV138" s="384">
        <f>IF($DQ138="1",AY138,"0")+CJ138</f>
        <v>0</v>
      </c>
      <c r="DW138" s="451">
        <f t="shared" ref="DW138" si="2488">SUM(DR138:DV140)</f>
        <v>0</v>
      </c>
      <c r="DX138" s="385" t="str">
        <f t="shared" ref="DX138" si="2489">IF($DQ138="1",BA138,"0")</f>
        <v>0</v>
      </c>
      <c r="DY138" s="383" t="str">
        <f t="shared" ref="DY138" si="2490">IF($DQ138="1",BC138,"0")</f>
        <v>0</v>
      </c>
      <c r="DZ138" s="383" t="str">
        <f t="shared" ref="DZ138" si="2491">IF($DQ138="1",BE138,"0")</f>
        <v>0</v>
      </c>
      <c r="EA138" s="383" t="str">
        <f>IF($DQ138="1",BG138,"0")</f>
        <v>0</v>
      </c>
      <c r="EB138" s="384" t="str">
        <f>IF($DQ138="1",BI138,"0")</f>
        <v>0</v>
      </c>
      <c r="EC138" s="451">
        <f t="shared" ref="EC138" si="2492">SUM(DX138:EB140)</f>
        <v>0</v>
      </c>
      <c r="ED138" s="450">
        <f>EC138+DW138</f>
        <v>0</v>
      </c>
    </row>
    <row r="139" spans="2:134" ht="12.6" customHeight="1" x14ac:dyDescent="0.2">
      <c r="B139" s="469"/>
      <c r="C139" s="457"/>
      <c r="D139" s="457"/>
      <c r="E139" s="457"/>
      <c r="F139" s="471"/>
      <c r="G139" s="461"/>
      <c r="H139" s="463"/>
      <c r="I139" s="463"/>
      <c r="J139" s="487"/>
      <c r="K139" s="471"/>
      <c r="L139" s="436"/>
      <c r="M139" s="473"/>
      <c r="N139" s="436"/>
      <c r="O139" s="436"/>
      <c r="P139" s="436"/>
      <c r="Q139" s="408"/>
      <c r="R139" s="409"/>
      <c r="S139" s="436"/>
      <c r="T139" s="445"/>
      <c r="U139" s="408"/>
      <c r="V139" s="409"/>
      <c r="W139" s="436"/>
      <c r="X139" s="194" t="s">
        <v>157</v>
      </c>
      <c r="Y139" s="208" t="s">
        <v>152</v>
      </c>
      <c r="Z139" s="205">
        <f>VLOOKUP($X139,vstupy!$B$18:$F$31,MATCH($Y139,vstupy!$B$17:$F$17,0),0)</f>
        <v>0</v>
      </c>
      <c r="AA139" s="133" t="s">
        <v>158</v>
      </c>
      <c r="AB139" s="205">
        <f>VLOOKUP($AA139,vstupy!$B$34:$C$36,2,FALSE)</f>
        <v>0</v>
      </c>
      <c r="AC139" s="205">
        <f t="shared" si="1273"/>
        <v>0</v>
      </c>
      <c r="AD139" s="466"/>
      <c r="AE139" s="418"/>
      <c r="AF139" s="385"/>
      <c r="AG139" s="414"/>
      <c r="AH139" s="414"/>
      <c r="AI139" s="414"/>
      <c r="AJ139" s="414"/>
      <c r="AK139" s="414"/>
      <c r="AL139" s="414"/>
      <c r="AM139" s="430"/>
      <c r="AN139" s="414"/>
      <c r="AO139" s="415"/>
      <c r="AP139" s="385"/>
      <c r="AQ139" s="383"/>
      <c r="AR139" s="383"/>
      <c r="AS139" s="383"/>
      <c r="AT139" s="383"/>
      <c r="AU139" s="383"/>
      <c r="AV139" s="383"/>
      <c r="AW139" s="383"/>
      <c r="AX139" s="383"/>
      <c r="AY139" s="383"/>
      <c r="AZ139" s="383"/>
      <c r="BA139" s="383"/>
      <c r="BB139" s="383"/>
      <c r="BC139" s="383"/>
      <c r="BD139" s="383"/>
      <c r="BE139" s="383"/>
      <c r="BF139" s="383"/>
      <c r="BG139" s="383"/>
      <c r="BH139" s="383"/>
      <c r="BI139" s="494"/>
      <c r="BJ139" s="380"/>
      <c r="BK139" s="385"/>
      <c r="BL139" s="383"/>
      <c r="BM139" s="383"/>
      <c r="BN139" s="383"/>
      <c r="BO139" s="383"/>
      <c r="BP139" s="383"/>
      <c r="BQ139" s="383"/>
      <c r="BR139" s="383"/>
      <c r="BS139" s="383"/>
      <c r="BT139" s="384"/>
      <c r="BU139" s="385"/>
      <c r="BV139" s="383"/>
      <c r="BW139" s="383"/>
      <c r="BX139" s="383"/>
      <c r="BY139" s="383"/>
      <c r="BZ139" s="383"/>
      <c r="CA139" s="383"/>
      <c r="CB139" s="383"/>
      <c r="CC139" s="383"/>
      <c r="CD139" s="384"/>
      <c r="CE139" s="426"/>
      <c r="CF139" s="385"/>
      <c r="CG139" s="383"/>
      <c r="CH139" s="383"/>
      <c r="CI139" s="383"/>
      <c r="CJ139" s="384"/>
      <c r="CK139" s="427"/>
      <c r="CL139" s="424"/>
      <c r="CM139" s="385"/>
      <c r="CN139" s="383"/>
      <c r="CO139" s="383"/>
      <c r="CP139" s="383"/>
      <c r="CQ139" s="383"/>
      <c r="CR139" s="383"/>
      <c r="CS139" s="383"/>
      <c r="CT139" s="383"/>
      <c r="CU139" s="383"/>
      <c r="CV139" s="384"/>
      <c r="CW139" s="380"/>
      <c r="CX139" s="380"/>
      <c r="CY139" s="385"/>
      <c r="CZ139" s="383"/>
      <c r="DA139" s="383"/>
      <c r="DB139" s="383"/>
      <c r="DC139" s="383"/>
      <c r="DD139" s="383"/>
      <c r="DE139" s="383"/>
      <c r="DF139" s="383"/>
      <c r="DG139" s="383"/>
      <c r="DH139" s="384"/>
      <c r="DI139" s="377"/>
      <c r="DJ139" s="377"/>
      <c r="DK139" s="422"/>
      <c r="DL139" s="422"/>
      <c r="DM139" s="422"/>
      <c r="DN139" s="422"/>
      <c r="DO139" s="422"/>
      <c r="DP139" s="422"/>
      <c r="DQ139" s="421"/>
      <c r="DR139" s="385"/>
      <c r="DS139" s="383"/>
      <c r="DT139" s="383"/>
      <c r="DU139" s="383"/>
      <c r="DV139" s="384"/>
      <c r="DW139" s="451"/>
      <c r="DX139" s="385"/>
      <c r="DY139" s="383"/>
      <c r="DZ139" s="383"/>
      <c r="EA139" s="383"/>
      <c r="EB139" s="384"/>
      <c r="EC139" s="451"/>
      <c r="ED139" s="450"/>
    </row>
    <row r="140" spans="2:134" ht="12.6" customHeight="1" x14ac:dyDescent="0.2">
      <c r="B140" s="469"/>
      <c r="C140" s="457"/>
      <c r="D140" s="457"/>
      <c r="E140" s="457"/>
      <c r="F140" s="472"/>
      <c r="G140" s="461"/>
      <c r="H140" s="464"/>
      <c r="I140" s="464"/>
      <c r="J140" s="488"/>
      <c r="K140" s="472"/>
      <c r="L140" s="436"/>
      <c r="M140" s="473"/>
      <c r="N140" s="436"/>
      <c r="O140" s="436"/>
      <c r="P140" s="436"/>
      <c r="Q140" s="408"/>
      <c r="R140" s="409"/>
      <c r="S140" s="436"/>
      <c r="T140" s="445"/>
      <c r="U140" s="408"/>
      <c r="V140" s="409"/>
      <c r="W140" s="436"/>
      <c r="X140" s="194" t="s">
        <v>157</v>
      </c>
      <c r="Y140" s="208" t="s">
        <v>152</v>
      </c>
      <c r="Z140" s="205">
        <f>VLOOKUP($X140,vstupy!$B$18:$F$31,MATCH($Y140,vstupy!$B$17:$F$17,0),0)</f>
        <v>0</v>
      </c>
      <c r="AA140" s="133" t="s">
        <v>158</v>
      </c>
      <c r="AB140" s="205">
        <f>VLOOKUP($AA140,vstupy!$B$34:$C$36,2,FALSE)</f>
        <v>0</v>
      </c>
      <c r="AC140" s="205">
        <f t="shared" si="1273"/>
        <v>0</v>
      </c>
      <c r="AD140" s="467"/>
      <c r="AE140" s="419"/>
      <c r="AF140" s="385"/>
      <c r="AG140" s="414"/>
      <c r="AH140" s="414"/>
      <c r="AI140" s="414"/>
      <c r="AJ140" s="414"/>
      <c r="AK140" s="414"/>
      <c r="AL140" s="414"/>
      <c r="AM140" s="413"/>
      <c r="AN140" s="414"/>
      <c r="AO140" s="415"/>
      <c r="AP140" s="385"/>
      <c r="AQ140" s="383"/>
      <c r="AR140" s="383"/>
      <c r="AS140" s="383"/>
      <c r="AT140" s="383"/>
      <c r="AU140" s="383"/>
      <c r="AV140" s="383"/>
      <c r="AW140" s="383"/>
      <c r="AX140" s="383"/>
      <c r="AY140" s="383"/>
      <c r="AZ140" s="383"/>
      <c r="BA140" s="383"/>
      <c r="BB140" s="383"/>
      <c r="BC140" s="383"/>
      <c r="BD140" s="383"/>
      <c r="BE140" s="383"/>
      <c r="BF140" s="383"/>
      <c r="BG140" s="383"/>
      <c r="BH140" s="383"/>
      <c r="BI140" s="494"/>
      <c r="BJ140" s="380"/>
      <c r="BK140" s="385"/>
      <c r="BL140" s="383"/>
      <c r="BM140" s="383"/>
      <c r="BN140" s="383"/>
      <c r="BO140" s="383"/>
      <c r="BP140" s="383"/>
      <c r="BQ140" s="383"/>
      <c r="BR140" s="383"/>
      <c r="BS140" s="383"/>
      <c r="BT140" s="384"/>
      <c r="BU140" s="385"/>
      <c r="BV140" s="383"/>
      <c r="BW140" s="383"/>
      <c r="BX140" s="383"/>
      <c r="BY140" s="383"/>
      <c r="BZ140" s="383"/>
      <c r="CA140" s="383"/>
      <c r="CB140" s="383"/>
      <c r="CC140" s="383"/>
      <c r="CD140" s="384"/>
      <c r="CE140" s="426"/>
      <c r="CF140" s="385"/>
      <c r="CG140" s="383"/>
      <c r="CH140" s="383"/>
      <c r="CI140" s="383"/>
      <c r="CJ140" s="384"/>
      <c r="CK140" s="427"/>
      <c r="CL140" s="425"/>
      <c r="CM140" s="385"/>
      <c r="CN140" s="383"/>
      <c r="CO140" s="383"/>
      <c r="CP140" s="383"/>
      <c r="CQ140" s="383"/>
      <c r="CR140" s="383"/>
      <c r="CS140" s="383"/>
      <c r="CT140" s="383"/>
      <c r="CU140" s="383"/>
      <c r="CV140" s="384"/>
      <c r="CW140" s="380"/>
      <c r="CX140" s="380"/>
      <c r="CY140" s="385"/>
      <c r="CZ140" s="383"/>
      <c r="DA140" s="383"/>
      <c r="DB140" s="383"/>
      <c r="DC140" s="383"/>
      <c r="DD140" s="383"/>
      <c r="DE140" s="383"/>
      <c r="DF140" s="383"/>
      <c r="DG140" s="383"/>
      <c r="DH140" s="384"/>
      <c r="DI140" s="377"/>
      <c r="DJ140" s="377"/>
      <c r="DK140" s="422"/>
      <c r="DL140" s="422"/>
      <c r="DM140" s="422"/>
      <c r="DN140" s="422"/>
      <c r="DO140" s="422"/>
      <c r="DP140" s="422"/>
      <c r="DQ140" s="421"/>
      <c r="DR140" s="385"/>
      <c r="DS140" s="383"/>
      <c r="DT140" s="383"/>
      <c r="DU140" s="383"/>
      <c r="DV140" s="384"/>
      <c r="DW140" s="451"/>
      <c r="DX140" s="385"/>
      <c r="DY140" s="383"/>
      <c r="DZ140" s="383"/>
      <c r="EA140" s="383"/>
      <c r="EB140" s="384"/>
      <c r="EC140" s="451"/>
      <c r="ED140" s="450"/>
    </row>
    <row r="141" spans="2:134" ht="12.6" customHeight="1" x14ac:dyDescent="0.2">
      <c r="B141" s="469">
        <f t="shared" ref="B141" si="2493">B138+1</f>
        <v>45</v>
      </c>
      <c r="C141" s="457"/>
      <c r="D141" s="457"/>
      <c r="E141" s="457"/>
      <c r="F141" s="470" t="s">
        <v>212</v>
      </c>
      <c r="G141" s="461"/>
      <c r="H141" s="462" t="str">
        <f t="shared" ref="H141" si="2494">IF($F141="3e)  Skoršia transpozícia  - zavedenie transpozície pred termínom ktorý určuje smernica EÚ. "," ","")</f>
        <v/>
      </c>
      <c r="I141" s="462" t="str">
        <f t="shared" ref="I141" si="2495">IF($F141="3e)  Skoršia transpozícia  - zavedenie transpozície pred termínom ktorý určuje smernica EÚ. ",$H141,"NA")</f>
        <v>NA</v>
      </c>
      <c r="J141" s="486">
        <f>IF(I141&gt;12,1,I141/12)</f>
        <v>1</v>
      </c>
      <c r="K141" s="470"/>
      <c r="L141" s="436"/>
      <c r="M141" s="473">
        <f>IF(L141="N",0,L141)</f>
        <v>0</v>
      </c>
      <c r="N141" s="436" t="s">
        <v>212</v>
      </c>
      <c r="O141" s="436"/>
      <c r="P141" s="436"/>
      <c r="Q141" s="408" t="s">
        <v>36</v>
      </c>
      <c r="R141" s="409">
        <f>VLOOKUP(Q141,vstupy!$B$3:$C$15,2,FALSE)</f>
        <v>0</v>
      </c>
      <c r="S141" s="436"/>
      <c r="T141" s="445"/>
      <c r="U141" s="408" t="s">
        <v>36</v>
      </c>
      <c r="V141" s="409">
        <f>VLOOKUP(U141,vstupy!$B$3:$C$15,2,FALSE)</f>
        <v>0</v>
      </c>
      <c r="W141" s="436"/>
      <c r="X141" s="194" t="s">
        <v>157</v>
      </c>
      <c r="Y141" s="208" t="s">
        <v>152</v>
      </c>
      <c r="Z141" s="205">
        <f>VLOOKUP($X141,vstupy!$B$18:$F$31,MATCH($Y141,vstupy!$B$17:$F$17,0),0)</f>
        <v>0</v>
      </c>
      <c r="AA141" s="133" t="s">
        <v>158</v>
      </c>
      <c r="AB141" s="205">
        <f>VLOOKUP($AA141,vstupy!$B$34:$C$36,2,FALSE)</f>
        <v>0</v>
      </c>
      <c r="AC141" s="205">
        <f t="shared" ref="AC141:AC158" si="2496">Z141+AB141</f>
        <v>0</v>
      </c>
      <c r="AD141" s="465" t="s">
        <v>36</v>
      </c>
      <c r="AE141" s="417">
        <f>VLOOKUP(AD141,vstupy!$B$3:$C$15,2,FALSE)</f>
        <v>0</v>
      </c>
      <c r="AF141" s="458" t="str">
        <f>IFERROR(IF(M141=0,"N",O141/L141*J141),0)</f>
        <v>N</v>
      </c>
      <c r="AG141" s="414">
        <f>O141*J141</f>
        <v>0</v>
      </c>
      <c r="AH141" s="416">
        <f t="shared" ref="AH141" si="2497">P141*R141*J141</f>
        <v>0</v>
      </c>
      <c r="AI141" s="413">
        <f t="shared" ref="AI141" si="2498">IFERROR(AH141*M141,0)</f>
        <v>0</v>
      </c>
      <c r="AJ141" s="416" t="str">
        <f t="shared" si="1395"/>
        <v>N</v>
      </c>
      <c r="AK141" s="414">
        <f t="shared" ref="AK141" si="2499">S141*J141</f>
        <v>0</v>
      </c>
      <c r="AL141" s="414">
        <f>T141*V141*J141</f>
        <v>0</v>
      </c>
      <c r="AM141" s="429">
        <f t="shared" ref="AM141" si="2500">IFERROR(AL141*M141,0)</f>
        <v>0</v>
      </c>
      <c r="AN141" s="413">
        <f t="shared" ref="AN141" si="2501">IF(W141&gt;0,IF(AE141&gt;0,($G$5/160)*(W141/60)*AE141*J141,0),IF(AE141&gt;0,($G$5/160)*((AC141+AC142+AC143)/60)*AE141*J141,0))</f>
        <v>0</v>
      </c>
      <c r="AO141" s="415">
        <f>IFERROR(AN141*M141,0)</f>
        <v>0</v>
      </c>
      <c r="AP141" s="385">
        <f t="shared" ref="AP141" si="2502">IF($N141="In (zvyšuje náklady)",AF141,0)</f>
        <v>0</v>
      </c>
      <c r="AQ141" s="383">
        <f t="shared" ref="AQ141" si="2503">IF($N141="In (zvyšuje náklady)",AG141,0)</f>
        <v>0</v>
      </c>
      <c r="AR141" s="383">
        <f t="shared" ref="AR141" si="2504">IF($N141="In (zvyšuje náklady)",AH141,0)</f>
        <v>0</v>
      </c>
      <c r="AS141" s="383">
        <f t="shared" ref="AS141" si="2505">IF($N141="In (zvyšuje náklady)",AI141,0)</f>
        <v>0</v>
      </c>
      <c r="AT141" s="383">
        <f t="shared" ref="AT141" si="2506">IF($N141="In (zvyšuje náklady)",AJ141,0)</f>
        <v>0</v>
      </c>
      <c r="AU141" s="383">
        <f t="shared" ref="AU141" si="2507">IF($N141="In (zvyšuje náklady)",AK141,0)</f>
        <v>0</v>
      </c>
      <c r="AV141" s="383">
        <f t="shared" ref="AV141" si="2508">IF($N141="In (zvyšuje náklady)",AL141,0)</f>
        <v>0</v>
      </c>
      <c r="AW141" s="383">
        <f t="shared" ref="AW141" si="2509">IF($N141="In (zvyšuje náklady)",AM141,0)</f>
        <v>0</v>
      </c>
      <c r="AX141" s="383">
        <f t="shared" ref="AX141" si="2510">IF($N141="In (zvyšuje náklady)",AN141,0)</f>
        <v>0</v>
      </c>
      <c r="AY141" s="383">
        <f t="shared" ref="AY141" si="2511">IF($N141="In (zvyšuje náklady)",AO141,0)</f>
        <v>0</v>
      </c>
      <c r="AZ141" s="383" t="str">
        <f t="shared" ref="AZ141" si="2512">IF($N141="Out (znižuje náklady)",AF141,"0")</f>
        <v>0</v>
      </c>
      <c r="BA141" s="383" t="str">
        <f t="shared" ref="BA141" si="2513">IF($N141="Out (znižuje náklady)",AG141,"0")</f>
        <v>0</v>
      </c>
      <c r="BB141" s="383" t="str">
        <f t="shared" ref="BB141" si="2514">IF($N141="Out (znižuje náklady)",AH141,"0")</f>
        <v>0</v>
      </c>
      <c r="BC141" s="383" t="str">
        <f t="shared" ref="BC141" si="2515">IF($N141="Out (znižuje náklady)",AI141,"0")</f>
        <v>0</v>
      </c>
      <c r="BD141" s="383" t="str">
        <f t="shared" ref="BD141" si="2516">IF($N141="Out (znižuje náklady)",AJ141,"0")</f>
        <v>0</v>
      </c>
      <c r="BE141" s="383" t="str">
        <f t="shared" ref="BE141" si="2517">IF($N141="Out (znižuje náklady)",AK141,"0")</f>
        <v>0</v>
      </c>
      <c r="BF141" s="383" t="str">
        <f t="shared" ref="BF141" si="2518">IF($N141="Out (znižuje náklady)",AL141,"0")</f>
        <v>0</v>
      </c>
      <c r="BG141" s="383" t="str">
        <f t="shared" ref="BG141" si="2519">IF($N141="Out (znižuje náklady)",AM141,"0")</f>
        <v>0</v>
      </c>
      <c r="BH141" s="383" t="str">
        <f t="shared" ref="BH141" si="2520">IF($N141="Out (znižuje náklady)",AN141,"0")</f>
        <v>0</v>
      </c>
      <c r="BI141" s="494" t="str">
        <f t="shared" ref="BI141" si="2521">IF($N141="Out (znižuje náklady)",AO141,"0")</f>
        <v>0</v>
      </c>
      <c r="BJ141" s="380">
        <f>IF(F141=vstupy!$B$47,0,1)</f>
        <v>1</v>
      </c>
      <c r="BK141" s="385">
        <f t="shared" ref="BK141" si="2522">$BJ141*AP141</f>
        <v>0</v>
      </c>
      <c r="BL141" s="383">
        <f t="shared" ref="BL141" si="2523">$BJ141*AQ141</f>
        <v>0</v>
      </c>
      <c r="BM141" s="383">
        <f t="shared" ref="BM141" si="2524">$BJ141*AR141</f>
        <v>0</v>
      </c>
      <c r="BN141" s="383">
        <f t="shared" ref="BN141" si="2525">$BJ141*AS141</f>
        <v>0</v>
      </c>
      <c r="BO141" s="383">
        <f t="shared" ref="BO141" si="2526">$BJ141*AT141</f>
        <v>0</v>
      </c>
      <c r="BP141" s="383">
        <f t="shared" ref="BP141" si="2527">$BJ141*AU141</f>
        <v>0</v>
      </c>
      <c r="BQ141" s="383">
        <f t="shared" ref="BQ141" si="2528">$BJ141*AV141</f>
        <v>0</v>
      </c>
      <c r="BR141" s="383">
        <f t="shared" ref="BR141" si="2529">$BJ141*AW141</f>
        <v>0</v>
      </c>
      <c r="BS141" s="383">
        <f t="shared" ref="BS141" si="2530">$BJ141*AX141</f>
        <v>0</v>
      </c>
      <c r="BT141" s="384">
        <f t="shared" ref="BT141" si="2531">$BJ141*AY141</f>
        <v>0</v>
      </c>
      <c r="BU141" s="385">
        <f t="shared" ref="BU141" si="2532">$BJ141*AZ141</f>
        <v>0</v>
      </c>
      <c r="BV141" s="383">
        <f t="shared" ref="BV141" si="2533">$BJ141*BA141</f>
        <v>0</v>
      </c>
      <c r="BW141" s="383">
        <f t="shared" ref="BW141" si="2534">$BJ141*BB141</f>
        <v>0</v>
      </c>
      <c r="BX141" s="383">
        <f t="shared" ref="BX141" si="2535">$BJ141*BC141</f>
        <v>0</v>
      </c>
      <c r="BY141" s="383">
        <f t="shared" ref="BY141" si="2536">$BJ141*BD141</f>
        <v>0</v>
      </c>
      <c r="BZ141" s="383">
        <f t="shared" ref="BZ141" si="2537">$BJ141*BE141</f>
        <v>0</v>
      </c>
      <c r="CA141" s="383">
        <f t="shared" ref="CA141" si="2538">$BJ141*BF141</f>
        <v>0</v>
      </c>
      <c r="CB141" s="383">
        <f t="shared" ref="CB141" si="2539">$BJ141*BG141</f>
        <v>0</v>
      </c>
      <c r="CC141" s="383">
        <f t="shared" ref="CC141" si="2540">$BJ141*BH141</f>
        <v>0</v>
      </c>
      <c r="CD141" s="384">
        <f t="shared" ref="CD141" si="2541">$BJ141*BI141</f>
        <v>0</v>
      </c>
      <c r="CE141" s="426">
        <f>IF(N141="Nemení sa",1,0)</f>
        <v>0</v>
      </c>
      <c r="CF141" s="385">
        <f>AG141*$CE141</f>
        <v>0</v>
      </c>
      <c r="CG141" s="383">
        <f>AI141*$CE141</f>
        <v>0</v>
      </c>
      <c r="CH141" s="383">
        <f>AK141*$CE141</f>
        <v>0</v>
      </c>
      <c r="CI141" s="383">
        <f>AM141*$CE141</f>
        <v>0</v>
      </c>
      <c r="CJ141" s="384">
        <f>AO141*$CE141</f>
        <v>0</v>
      </c>
      <c r="CK141" s="427">
        <f t="shared" ref="CK141" si="2542">SUM(CF141:CJ143)</f>
        <v>0</v>
      </c>
      <c r="CL141" s="423">
        <f>IF(F141=vstupy!B$42,"1",0)</f>
        <v>0</v>
      </c>
      <c r="CM141" s="385">
        <f t="shared" ref="CM141:CV141" si="2543">IF($CL141="1",AP141,0)</f>
        <v>0</v>
      </c>
      <c r="CN141" s="383">
        <f t="shared" si="2543"/>
        <v>0</v>
      </c>
      <c r="CO141" s="383">
        <f t="shared" si="2543"/>
        <v>0</v>
      </c>
      <c r="CP141" s="383">
        <f t="shared" si="2543"/>
        <v>0</v>
      </c>
      <c r="CQ141" s="383">
        <f t="shared" si="2543"/>
        <v>0</v>
      </c>
      <c r="CR141" s="383">
        <f t="shared" si="2543"/>
        <v>0</v>
      </c>
      <c r="CS141" s="383">
        <f t="shared" si="2543"/>
        <v>0</v>
      </c>
      <c r="CT141" s="383">
        <f t="shared" si="2543"/>
        <v>0</v>
      </c>
      <c r="CU141" s="383">
        <f t="shared" si="2543"/>
        <v>0</v>
      </c>
      <c r="CV141" s="384">
        <f t="shared" si="2543"/>
        <v>0</v>
      </c>
      <c r="CW141" s="380">
        <f>CP141+CT141+CV141</f>
        <v>0</v>
      </c>
      <c r="CX141" s="380">
        <f t="shared" ref="CX141" si="2544">CN141+CR141</f>
        <v>0</v>
      </c>
      <c r="CY141" s="385">
        <f t="shared" ref="CY141:DH141" si="2545">IF($CL141="1",AZ141,0)</f>
        <v>0</v>
      </c>
      <c r="CZ141" s="383">
        <f t="shared" si="2545"/>
        <v>0</v>
      </c>
      <c r="DA141" s="383">
        <f t="shared" si="2545"/>
        <v>0</v>
      </c>
      <c r="DB141" s="383">
        <f t="shared" si="2545"/>
        <v>0</v>
      </c>
      <c r="DC141" s="383">
        <f t="shared" si="2545"/>
        <v>0</v>
      </c>
      <c r="DD141" s="383">
        <f t="shared" si="2545"/>
        <v>0</v>
      </c>
      <c r="DE141" s="383">
        <f t="shared" si="2545"/>
        <v>0</v>
      </c>
      <c r="DF141" s="383">
        <f t="shared" si="2545"/>
        <v>0</v>
      </c>
      <c r="DG141" s="383">
        <f t="shared" si="2545"/>
        <v>0</v>
      </c>
      <c r="DH141" s="384">
        <f t="shared" si="2545"/>
        <v>0</v>
      </c>
      <c r="DI141" s="377">
        <f>DB141+DF141+DH141</f>
        <v>0</v>
      </c>
      <c r="DJ141" s="377">
        <f t="shared" ref="DJ141" si="2546">CZ141+DD141</f>
        <v>0</v>
      </c>
      <c r="DK141" s="422">
        <f>IF(CE141=0,1,0)</f>
        <v>1</v>
      </c>
      <c r="DL141" s="422">
        <f>IFERROR(IF($AF141="N",AH141+AJ141+AL141+AN141,AF141+AH141+AJ141+AL141+AN141),0)*$DK141</f>
        <v>0</v>
      </c>
      <c r="DM141" s="422">
        <f>(AG141+AI141+AK141+AM141+AO141)*$DK141</f>
        <v>0</v>
      </c>
      <c r="DN141" s="422">
        <f>AS141+AW141+AY141-CW141</f>
        <v>0</v>
      </c>
      <c r="DO141" s="422">
        <f>BC141+BG141+BI141-DI141</f>
        <v>0</v>
      </c>
      <c r="DP141" s="422">
        <f>DN141+DO141</f>
        <v>0</v>
      </c>
      <c r="DQ141" s="421" t="str">
        <f>IF(OR(F141=vstupy!B$40,F141=vstupy!B$41,F141=vstupy!B$42,),"0","1")</f>
        <v>0</v>
      </c>
      <c r="DR141" s="385">
        <f>IF($DQ141="1",AQ141,"0")+CF141</f>
        <v>0</v>
      </c>
      <c r="DS141" s="383">
        <f>IF($DQ141="1",AS141,"0")+CG141</f>
        <v>0</v>
      </c>
      <c r="DT141" s="383">
        <f>IF($DQ141="1",AU141,"0")+CH141</f>
        <v>0</v>
      </c>
      <c r="DU141" s="383">
        <f>IF($DQ141="1",AW141,"0")+CI141</f>
        <v>0</v>
      </c>
      <c r="DV141" s="384">
        <f>IF($DQ141="1",AY141,"0")+CJ141</f>
        <v>0</v>
      </c>
      <c r="DW141" s="451">
        <f t="shared" ref="DW141" si="2547">SUM(DR141:DV143)</f>
        <v>0</v>
      </c>
      <c r="DX141" s="385" t="str">
        <f t="shared" ref="DX141" si="2548">IF($DQ141="1",BA141,"0")</f>
        <v>0</v>
      </c>
      <c r="DY141" s="383" t="str">
        <f t="shared" ref="DY141" si="2549">IF($DQ141="1",BC141,"0")</f>
        <v>0</v>
      </c>
      <c r="DZ141" s="383" t="str">
        <f t="shared" ref="DZ141" si="2550">IF($DQ141="1",BE141,"0")</f>
        <v>0</v>
      </c>
      <c r="EA141" s="383" t="str">
        <f>IF($DQ141="1",BG141,"0")</f>
        <v>0</v>
      </c>
      <c r="EB141" s="384" t="str">
        <f>IF($DQ141="1",BI141,"0")</f>
        <v>0</v>
      </c>
      <c r="EC141" s="451">
        <f t="shared" ref="EC141" si="2551">SUM(DX141:EB143)</f>
        <v>0</v>
      </c>
      <c r="ED141" s="450">
        <f>EC141+DW141</f>
        <v>0</v>
      </c>
    </row>
    <row r="142" spans="2:134" ht="12.6" customHeight="1" x14ac:dyDescent="0.2">
      <c r="B142" s="469"/>
      <c r="C142" s="457"/>
      <c r="D142" s="457"/>
      <c r="E142" s="457"/>
      <c r="F142" s="471"/>
      <c r="G142" s="461"/>
      <c r="H142" s="463"/>
      <c r="I142" s="463"/>
      <c r="J142" s="487"/>
      <c r="K142" s="471"/>
      <c r="L142" s="436"/>
      <c r="M142" s="473"/>
      <c r="N142" s="436"/>
      <c r="O142" s="436"/>
      <c r="P142" s="436"/>
      <c r="Q142" s="408"/>
      <c r="R142" s="409"/>
      <c r="S142" s="436"/>
      <c r="T142" s="445"/>
      <c r="U142" s="408"/>
      <c r="V142" s="409"/>
      <c r="W142" s="436"/>
      <c r="X142" s="194" t="s">
        <v>157</v>
      </c>
      <c r="Y142" s="208" t="s">
        <v>152</v>
      </c>
      <c r="Z142" s="205">
        <f>VLOOKUP($X142,vstupy!$B$18:$F$31,MATCH($Y142,vstupy!$B$17:$F$17,0),0)</f>
        <v>0</v>
      </c>
      <c r="AA142" s="133" t="s">
        <v>158</v>
      </c>
      <c r="AB142" s="205">
        <f>VLOOKUP($AA142,vstupy!$B$34:$C$36,2,FALSE)</f>
        <v>0</v>
      </c>
      <c r="AC142" s="205">
        <f t="shared" si="2496"/>
        <v>0</v>
      </c>
      <c r="AD142" s="466"/>
      <c r="AE142" s="418"/>
      <c r="AF142" s="385"/>
      <c r="AG142" s="414"/>
      <c r="AH142" s="414"/>
      <c r="AI142" s="414"/>
      <c r="AJ142" s="414"/>
      <c r="AK142" s="414"/>
      <c r="AL142" s="414"/>
      <c r="AM142" s="430"/>
      <c r="AN142" s="414"/>
      <c r="AO142" s="415"/>
      <c r="AP142" s="385"/>
      <c r="AQ142" s="383"/>
      <c r="AR142" s="383"/>
      <c r="AS142" s="383"/>
      <c r="AT142" s="383"/>
      <c r="AU142" s="383"/>
      <c r="AV142" s="383"/>
      <c r="AW142" s="383"/>
      <c r="AX142" s="383"/>
      <c r="AY142" s="383"/>
      <c r="AZ142" s="383"/>
      <c r="BA142" s="383"/>
      <c r="BB142" s="383"/>
      <c r="BC142" s="383"/>
      <c r="BD142" s="383"/>
      <c r="BE142" s="383"/>
      <c r="BF142" s="383"/>
      <c r="BG142" s="383"/>
      <c r="BH142" s="383"/>
      <c r="BI142" s="494"/>
      <c r="BJ142" s="380"/>
      <c r="BK142" s="385"/>
      <c r="BL142" s="383"/>
      <c r="BM142" s="383"/>
      <c r="BN142" s="383"/>
      <c r="BO142" s="383"/>
      <c r="BP142" s="383"/>
      <c r="BQ142" s="383"/>
      <c r="BR142" s="383"/>
      <c r="BS142" s="383"/>
      <c r="BT142" s="384"/>
      <c r="BU142" s="385"/>
      <c r="BV142" s="383"/>
      <c r="BW142" s="383"/>
      <c r="BX142" s="383"/>
      <c r="BY142" s="383"/>
      <c r="BZ142" s="383"/>
      <c r="CA142" s="383"/>
      <c r="CB142" s="383"/>
      <c r="CC142" s="383"/>
      <c r="CD142" s="384"/>
      <c r="CE142" s="426"/>
      <c r="CF142" s="385"/>
      <c r="CG142" s="383"/>
      <c r="CH142" s="383"/>
      <c r="CI142" s="383"/>
      <c r="CJ142" s="384"/>
      <c r="CK142" s="427"/>
      <c r="CL142" s="424"/>
      <c r="CM142" s="385"/>
      <c r="CN142" s="383"/>
      <c r="CO142" s="383"/>
      <c r="CP142" s="383"/>
      <c r="CQ142" s="383"/>
      <c r="CR142" s="383"/>
      <c r="CS142" s="383"/>
      <c r="CT142" s="383"/>
      <c r="CU142" s="383"/>
      <c r="CV142" s="384"/>
      <c r="CW142" s="380"/>
      <c r="CX142" s="380"/>
      <c r="CY142" s="385"/>
      <c r="CZ142" s="383"/>
      <c r="DA142" s="383"/>
      <c r="DB142" s="383"/>
      <c r="DC142" s="383"/>
      <c r="DD142" s="383"/>
      <c r="DE142" s="383"/>
      <c r="DF142" s="383"/>
      <c r="DG142" s="383"/>
      <c r="DH142" s="384"/>
      <c r="DI142" s="377"/>
      <c r="DJ142" s="377"/>
      <c r="DK142" s="422"/>
      <c r="DL142" s="422"/>
      <c r="DM142" s="422"/>
      <c r="DN142" s="422"/>
      <c r="DO142" s="422"/>
      <c r="DP142" s="422"/>
      <c r="DQ142" s="421"/>
      <c r="DR142" s="385"/>
      <c r="DS142" s="383"/>
      <c r="DT142" s="383"/>
      <c r="DU142" s="383"/>
      <c r="DV142" s="384"/>
      <c r="DW142" s="451"/>
      <c r="DX142" s="385"/>
      <c r="DY142" s="383"/>
      <c r="DZ142" s="383"/>
      <c r="EA142" s="383"/>
      <c r="EB142" s="384"/>
      <c r="EC142" s="451"/>
      <c r="ED142" s="450"/>
    </row>
    <row r="143" spans="2:134" ht="12.6" customHeight="1" x14ac:dyDescent="0.2">
      <c r="B143" s="469"/>
      <c r="C143" s="457"/>
      <c r="D143" s="457"/>
      <c r="E143" s="457"/>
      <c r="F143" s="472"/>
      <c r="G143" s="461"/>
      <c r="H143" s="464"/>
      <c r="I143" s="464"/>
      <c r="J143" s="488"/>
      <c r="K143" s="472"/>
      <c r="L143" s="436"/>
      <c r="M143" s="473"/>
      <c r="N143" s="436"/>
      <c r="O143" s="436"/>
      <c r="P143" s="436"/>
      <c r="Q143" s="408"/>
      <c r="R143" s="409"/>
      <c r="S143" s="436"/>
      <c r="T143" s="445"/>
      <c r="U143" s="408"/>
      <c r="V143" s="409"/>
      <c r="W143" s="436"/>
      <c r="X143" s="194" t="s">
        <v>157</v>
      </c>
      <c r="Y143" s="208" t="s">
        <v>152</v>
      </c>
      <c r="Z143" s="205">
        <f>VLOOKUP($X143,vstupy!$B$18:$F$31,MATCH($Y143,vstupy!$B$17:$F$17,0),0)</f>
        <v>0</v>
      </c>
      <c r="AA143" s="133" t="s">
        <v>158</v>
      </c>
      <c r="AB143" s="205">
        <f>VLOOKUP($AA143,vstupy!$B$34:$C$36,2,FALSE)</f>
        <v>0</v>
      </c>
      <c r="AC143" s="205">
        <f t="shared" si="2496"/>
        <v>0</v>
      </c>
      <c r="AD143" s="467"/>
      <c r="AE143" s="419"/>
      <c r="AF143" s="385"/>
      <c r="AG143" s="414"/>
      <c r="AH143" s="414"/>
      <c r="AI143" s="414"/>
      <c r="AJ143" s="414"/>
      <c r="AK143" s="414"/>
      <c r="AL143" s="414"/>
      <c r="AM143" s="413"/>
      <c r="AN143" s="414"/>
      <c r="AO143" s="415"/>
      <c r="AP143" s="385"/>
      <c r="AQ143" s="383"/>
      <c r="AR143" s="383"/>
      <c r="AS143" s="383"/>
      <c r="AT143" s="383"/>
      <c r="AU143" s="383"/>
      <c r="AV143" s="383"/>
      <c r="AW143" s="383"/>
      <c r="AX143" s="383"/>
      <c r="AY143" s="383"/>
      <c r="AZ143" s="383"/>
      <c r="BA143" s="383"/>
      <c r="BB143" s="383"/>
      <c r="BC143" s="383"/>
      <c r="BD143" s="383"/>
      <c r="BE143" s="383"/>
      <c r="BF143" s="383"/>
      <c r="BG143" s="383"/>
      <c r="BH143" s="383"/>
      <c r="BI143" s="494"/>
      <c r="BJ143" s="380"/>
      <c r="BK143" s="385"/>
      <c r="BL143" s="383"/>
      <c r="BM143" s="383"/>
      <c r="BN143" s="383"/>
      <c r="BO143" s="383"/>
      <c r="BP143" s="383"/>
      <c r="BQ143" s="383"/>
      <c r="BR143" s="383"/>
      <c r="BS143" s="383"/>
      <c r="BT143" s="384"/>
      <c r="BU143" s="385"/>
      <c r="BV143" s="383"/>
      <c r="BW143" s="383"/>
      <c r="BX143" s="383"/>
      <c r="BY143" s="383"/>
      <c r="BZ143" s="383"/>
      <c r="CA143" s="383"/>
      <c r="CB143" s="383"/>
      <c r="CC143" s="383"/>
      <c r="CD143" s="384"/>
      <c r="CE143" s="426"/>
      <c r="CF143" s="385"/>
      <c r="CG143" s="383"/>
      <c r="CH143" s="383"/>
      <c r="CI143" s="383"/>
      <c r="CJ143" s="384"/>
      <c r="CK143" s="427"/>
      <c r="CL143" s="425"/>
      <c r="CM143" s="385"/>
      <c r="CN143" s="383"/>
      <c r="CO143" s="383"/>
      <c r="CP143" s="383"/>
      <c r="CQ143" s="383"/>
      <c r="CR143" s="383"/>
      <c r="CS143" s="383"/>
      <c r="CT143" s="383"/>
      <c r="CU143" s="383"/>
      <c r="CV143" s="384"/>
      <c r="CW143" s="380"/>
      <c r="CX143" s="380"/>
      <c r="CY143" s="385"/>
      <c r="CZ143" s="383"/>
      <c r="DA143" s="383"/>
      <c r="DB143" s="383"/>
      <c r="DC143" s="383"/>
      <c r="DD143" s="383"/>
      <c r="DE143" s="383"/>
      <c r="DF143" s="383"/>
      <c r="DG143" s="383"/>
      <c r="DH143" s="384"/>
      <c r="DI143" s="377"/>
      <c r="DJ143" s="377"/>
      <c r="DK143" s="422"/>
      <c r="DL143" s="422"/>
      <c r="DM143" s="422"/>
      <c r="DN143" s="422"/>
      <c r="DO143" s="422"/>
      <c r="DP143" s="422"/>
      <c r="DQ143" s="421"/>
      <c r="DR143" s="385"/>
      <c r="DS143" s="383"/>
      <c r="DT143" s="383"/>
      <c r="DU143" s="383"/>
      <c r="DV143" s="384"/>
      <c r="DW143" s="451"/>
      <c r="DX143" s="385"/>
      <c r="DY143" s="383"/>
      <c r="DZ143" s="383"/>
      <c r="EA143" s="383"/>
      <c r="EB143" s="384"/>
      <c r="EC143" s="451"/>
      <c r="ED143" s="450"/>
    </row>
    <row r="144" spans="2:134" ht="12.6" customHeight="1" x14ac:dyDescent="0.2">
      <c r="B144" s="469">
        <f t="shared" ref="B144" si="2552">B141+1</f>
        <v>46</v>
      </c>
      <c r="C144" s="457"/>
      <c r="D144" s="457"/>
      <c r="E144" s="457"/>
      <c r="F144" s="470" t="s">
        <v>212</v>
      </c>
      <c r="G144" s="461"/>
      <c r="H144" s="462" t="str">
        <f t="shared" ref="H144" si="2553">IF($F144="3e)  Skoršia transpozícia  - zavedenie transpozície pred termínom ktorý určuje smernica EÚ. "," ","")</f>
        <v/>
      </c>
      <c r="I144" s="462" t="str">
        <f t="shared" ref="I144" si="2554">IF($F144="3e)  Skoršia transpozícia  - zavedenie transpozície pred termínom ktorý určuje smernica EÚ. ",$H144,"NA")</f>
        <v>NA</v>
      </c>
      <c r="J144" s="486">
        <f>IF(I144&gt;12,1,I144/12)</f>
        <v>1</v>
      </c>
      <c r="K144" s="470"/>
      <c r="L144" s="436"/>
      <c r="M144" s="473">
        <f>IF(L144="N",0,L144)</f>
        <v>0</v>
      </c>
      <c r="N144" s="436" t="s">
        <v>212</v>
      </c>
      <c r="O144" s="436"/>
      <c r="P144" s="436"/>
      <c r="Q144" s="408" t="s">
        <v>36</v>
      </c>
      <c r="R144" s="409">
        <f>VLOOKUP(Q144,vstupy!$B$3:$C$15,2,FALSE)</f>
        <v>0</v>
      </c>
      <c r="S144" s="436"/>
      <c r="T144" s="445"/>
      <c r="U144" s="408" t="s">
        <v>36</v>
      </c>
      <c r="V144" s="409">
        <f>VLOOKUP(U144,vstupy!$B$3:$C$15,2,FALSE)</f>
        <v>0</v>
      </c>
      <c r="W144" s="436"/>
      <c r="X144" s="194" t="s">
        <v>157</v>
      </c>
      <c r="Y144" s="208" t="s">
        <v>152</v>
      </c>
      <c r="Z144" s="205">
        <f>VLOOKUP($X144,vstupy!$B$18:$F$31,MATCH($Y144,vstupy!$B$17:$F$17,0),0)</f>
        <v>0</v>
      </c>
      <c r="AA144" s="133" t="s">
        <v>158</v>
      </c>
      <c r="AB144" s="205">
        <f>VLOOKUP($AA144,vstupy!$B$34:$C$36,2,FALSE)</f>
        <v>0</v>
      </c>
      <c r="AC144" s="205">
        <f t="shared" si="2496"/>
        <v>0</v>
      </c>
      <c r="AD144" s="465" t="s">
        <v>36</v>
      </c>
      <c r="AE144" s="417">
        <f>VLOOKUP(AD144,vstupy!$B$3:$C$15,2,FALSE)</f>
        <v>0</v>
      </c>
      <c r="AF144" s="458" t="str">
        <f>IFERROR(IF(M144=0,"N",O144/L144*J144),0)</f>
        <v>N</v>
      </c>
      <c r="AG144" s="414">
        <f>O144*J144</f>
        <v>0</v>
      </c>
      <c r="AH144" s="416">
        <f t="shared" ref="AH144" si="2555">P144*R144*J144</f>
        <v>0</v>
      </c>
      <c r="AI144" s="413">
        <f t="shared" ref="AI144" si="2556">IFERROR(AH144*M144,0)</f>
        <v>0</v>
      </c>
      <c r="AJ144" s="416" t="str">
        <f t="shared" si="1395"/>
        <v>N</v>
      </c>
      <c r="AK144" s="414">
        <f t="shared" ref="AK144" si="2557">S144*J144</f>
        <v>0</v>
      </c>
      <c r="AL144" s="414">
        <f>T144*V144*J144</f>
        <v>0</v>
      </c>
      <c r="AM144" s="429">
        <f t="shared" ref="AM144" si="2558">IFERROR(AL144*M144,0)</f>
        <v>0</v>
      </c>
      <c r="AN144" s="413">
        <f>IF(W144&gt;0,IF(AE144&gt;0,($G$5/160)*(W144/60)*AE144*J144,0),IF(AE144&gt;0,($G$5/160)*((AC144+AC145+AC146)/60)*AE144*J144,0))</f>
        <v>0</v>
      </c>
      <c r="AO144" s="415">
        <f>IFERROR(AN144*M144,0)</f>
        <v>0</v>
      </c>
      <c r="AP144" s="385">
        <f t="shared" ref="AP144" si="2559">IF($N144="In (zvyšuje náklady)",AF144,0)</f>
        <v>0</v>
      </c>
      <c r="AQ144" s="383">
        <f t="shared" ref="AQ144" si="2560">IF($N144="In (zvyšuje náklady)",AG144,0)</f>
        <v>0</v>
      </c>
      <c r="AR144" s="383">
        <f t="shared" ref="AR144" si="2561">IF($N144="In (zvyšuje náklady)",AH144,0)</f>
        <v>0</v>
      </c>
      <c r="AS144" s="383">
        <f t="shared" ref="AS144" si="2562">IF($N144="In (zvyšuje náklady)",AI144,0)</f>
        <v>0</v>
      </c>
      <c r="AT144" s="383">
        <f t="shared" ref="AT144" si="2563">IF($N144="In (zvyšuje náklady)",AJ144,0)</f>
        <v>0</v>
      </c>
      <c r="AU144" s="383">
        <f t="shared" ref="AU144" si="2564">IF($N144="In (zvyšuje náklady)",AK144,0)</f>
        <v>0</v>
      </c>
      <c r="AV144" s="383">
        <f t="shared" ref="AV144" si="2565">IF($N144="In (zvyšuje náklady)",AL144,0)</f>
        <v>0</v>
      </c>
      <c r="AW144" s="383">
        <f t="shared" ref="AW144" si="2566">IF($N144="In (zvyšuje náklady)",AM144,0)</f>
        <v>0</v>
      </c>
      <c r="AX144" s="383">
        <f t="shared" ref="AX144" si="2567">IF($N144="In (zvyšuje náklady)",AN144,0)</f>
        <v>0</v>
      </c>
      <c r="AY144" s="383">
        <f t="shared" ref="AY144" si="2568">IF($N144="In (zvyšuje náklady)",AO144,0)</f>
        <v>0</v>
      </c>
      <c r="AZ144" s="383" t="str">
        <f t="shared" ref="AZ144" si="2569">IF($N144="Out (znižuje náklady)",AF144,"0")</f>
        <v>0</v>
      </c>
      <c r="BA144" s="383" t="str">
        <f t="shared" ref="BA144" si="2570">IF($N144="Out (znižuje náklady)",AG144,"0")</f>
        <v>0</v>
      </c>
      <c r="BB144" s="383" t="str">
        <f t="shared" ref="BB144" si="2571">IF($N144="Out (znižuje náklady)",AH144,"0")</f>
        <v>0</v>
      </c>
      <c r="BC144" s="383" t="str">
        <f t="shared" ref="BC144" si="2572">IF($N144="Out (znižuje náklady)",AI144,"0")</f>
        <v>0</v>
      </c>
      <c r="BD144" s="383" t="str">
        <f t="shared" ref="BD144" si="2573">IF($N144="Out (znižuje náklady)",AJ144,"0")</f>
        <v>0</v>
      </c>
      <c r="BE144" s="383" t="str">
        <f t="shared" ref="BE144" si="2574">IF($N144="Out (znižuje náklady)",AK144,"0")</f>
        <v>0</v>
      </c>
      <c r="BF144" s="383" t="str">
        <f t="shared" ref="BF144" si="2575">IF($N144="Out (znižuje náklady)",AL144,"0")</f>
        <v>0</v>
      </c>
      <c r="BG144" s="383" t="str">
        <f t="shared" ref="BG144" si="2576">IF($N144="Out (znižuje náklady)",AM144,"0")</f>
        <v>0</v>
      </c>
      <c r="BH144" s="383" t="str">
        <f t="shared" ref="BH144" si="2577">IF($N144="Out (znižuje náklady)",AN144,"0")</f>
        <v>0</v>
      </c>
      <c r="BI144" s="494" t="str">
        <f t="shared" ref="BI144" si="2578">IF($N144="Out (znižuje náklady)",AO144,"0")</f>
        <v>0</v>
      </c>
      <c r="BJ144" s="380">
        <f>IF(F144=vstupy!$B$47,0,1)</f>
        <v>1</v>
      </c>
      <c r="BK144" s="385">
        <f t="shared" ref="BK144" si="2579">$BJ144*AP144</f>
        <v>0</v>
      </c>
      <c r="BL144" s="383">
        <f t="shared" ref="BL144" si="2580">$BJ144*AQ144</f>
        <v>0</v>
      </c>
      <c r="BM144" s="383">
        <f t="shared" ref="BM144" si="2581">$BJ144*AR144</f>
        <v>0</v>
      </c>
      <c r="BN144" s="383">
        <f t="shared" ref="BN144" si="2582">$BJ144*AS144</f>
        <v>0</v>
      </c>
      <c r="BO144" s="383">
        <f t="shared" ref="BO144" si="2583">$BJ144*AT144</f>
        <v>0</v>
      </c>
      <c r="BP144" s="383">
        <f t="shared" ref="BP144" si="2584">$BJ144*AU144</f>
        <v>0</v>
      </c>
      <c r="BQ144" s="383">
        <f t="shared" ref="BQ144" si="2585">$BJ144*AV144</f>
        <v>0</v>
      </c>
      <c r="BR144" s="383">
        <f t="shared" ref="BR144" si="2586">$BJ144*AW144</f>
        <v>0</v>
      </c>
      <c r="BS144" s="383">
        <f t="shared" ref="BS144" si="2587">$BJ144*AX144</f>
        <v>0</v>
      </c>
      <c r="BT144" s="384">
        <f t="shared" ref="BT144" si="2588">$BJ144*AY144</f>
        <v>0</v>
      </c>
      <c r="BU144" s="385">
        <f t="shared" ref="BU144" si="2589">$BJ144*AZ144</f>
        <v>0</v>
      </c>
      <c r="BV144" s="383">
        <f t="shared" ref="BV144" si="2590">$BJ144*BA144</f>
        <v>0</v>
      </c>
      <c r="BW144" s="383">
        <f t="shared" ref="BW144" si="2591">$BJ144*BB144</f>
        <v>0</v>
      </c>
      <c r="BX144" s="383">
        <f t="shared" ref="BX144" si="2592">$BJ144*BC144</f>
        <v>0</v>
      </c>
      <c r="BY144" s="383">
        <f t="shared" ref="BY144" si="2593">$BJ144*BD144</f>
        <v>0</v>
      </c>
      <c r="BZ144" s="383">
        <f t="shared" ref="BZ144" si="2594">$BJ144*BE144</f>
        <v>0</v>
      </c>
      <c r="CA144" s="383">
        <f t="shared" ref="CA144" si="2595">$BJ144*BF144</f>
        <v>0</v>
      </c>
      <c r="CB144" s="383">
        <f t="shared" ref="CB144" si="2596">$BJ144*BG144</f>
        <v>0</v>
      </c>
      <c r="CC144" s="383">
        <f t="shared" ref="CC144" si="2597">$BJ144*BH144</f>
        <v>0</v>
      </c>
      <c r="CD144" s="384">
        <f t="shared" ref="CD144" si="2598">$BJ144*BI144</f>
        <v>0</v>
      </c>
      <c r="CE144" s="426">
        <f>IF(N144="Nemení sa",1,0)</f>
        <v>0</v>
      </c>
      <c r="CF144" s="385">
        <f>AG144*$CE144</f>
        <v>0</v>
      </c>
      <c r="CG144" s="383">
        <f>AI144*$CE144</f>
        <v>0</v>
      </c>
      <c r="CH144" s="383">
        <f>AK144*$CE144</f>
        <v>0</v>
      </c>
      <c r="CI144" s="383">
        <f>AM144*$CE144</f>
        <v>0</v>
      </c>
      <c r="CJ144" s="384">
        <f>AO144*$CE144</f>
        <v>0</v>
      </c>
      <c r="CK144" s="427">
        <f t="shared" ref="CK144" si="2599">SUM(CF144:CJ146)</f>
        <v>0</v>
      </c>
      <c r="CL144" s="423">
        <f>IF(F144=vstupy!B$42,"1",0)</f>
        <v>0</v>
      </c>
      <c r="CM144" s="385">
        <f t="shared" ref="CM144:CV144" si="2600">IF($CL144="1",AP144,0)</f>
        <v>0</v>
      </c>
      <c r="CN144" s="383">
        <f t="shared" si="2600"/>
        <v>0</v>
      </c>
      <c r="CO144" s="383">
        <f t="shared" si="2600"/>
        <v>0</v>
      </c>
      <c r="CP144" s="383">
        <f t="shared" si="2600"/>
        <v>0</v>
      </c>
      <c r="CQ144" s="383">
        <f t="shared" si="2600"/>
        <v>0</v>
      </c>
      <c r="CR144" s="383">
        <f t="shared" si="2600"/>
        <v>0</v>
      </c>
      <c r="CS144" s="383">
        <f t="shared" si="2600"/>
        <v>0</v>
      </c>
      <c r="CT144" s="383">
        <f t="shared" si="2600"/>
        <v>0</v>
      </c>
      <c r="CU144" s="383">
        <f t="shared" si="2600"/>
        <v>0</v>
      </c>
      <c r="CV144" s="384">
        <f t="shared" si="2600"/>
        <v>0</v>
      </c>
      <c r="CW144" s="380">
        <f>CP144+CT144+CV144</f>
        <v>0</v>
      </c>
      <c r="CX144" s="380">
        <f t="shared" ref="CX144" si="2601">CN144+CR144</f>
        <v>0</v>
      </c>
      <c r="CY144" s="385">
        <f t="shared" ref="CY144:DH144" si="2602">IF($CL144="1",AZ144,0)</f>
        <v>0</v>
      </c>
      <c r="CZ144" s="383">
        <f t="shared" si="2602"/>
        <v>0</v>
      </c>
      <c r="DA144" s="383">
        <f t="shared" si="2602"/>
        <v>0</v>
      </c>
      <c r="DB144" s="383">
        <f t="shared" si="2602"/>
        <v>0</v>
      </c>
      <c r="DC144" s="383">
        <f t="shared" si="2602"/>
        <v>0</v>
      </c>
      <c r="DD144" s="383">
        <f t="shared" si="2602"/>
        <v>0</v>
      </c>
      <c r="DE144" s="383">
        <f t="shared" si="2602"/>
        <v>0</v>
      </c>
      <c r="DF144" s="383">
        <f t="shared" si="2602"/>
        <v>0</v>
      </c>
      <c r="DG144" s="383">
        <f t="shared" si="2602"/>
        <v>0</v>
      </c>
      <c r="DH144" s="384">
        <f t="shared" si="2602"/>
        <v>0</v>
      </c>
      <c r="DI144" s="377">
        <f>DB144+DF144+DH144</f>
        <v>0</v>
      </c>
      <c r="DJ144" s="377">
        <f t="shared" ref="DJ144" si="2603">CZ144+DD144</f>
        <v>0</v>
      </c>
      <c r="DK144" s="422">
        <f>IF(CE144=0,1,0)</f>
        <v>1</v>
      </c>
      <c r="DL144" s="422">
        <f>IFERROR(IF($AF144="N",AH144+AJ144+AL144+AN144,AF144+AH144+AJ144+AL144+AN144),0)*$DK144</f>
        <v>0</v>
      </c>
      <c r="DM144" s="422">
        <f>(AG144+AI144+AK144+AM144+AO144)*$DK144</f>
        <v>0</v>
      </c>
      <c r="DN144" s="422">
        <f>AS144+AW144+AY144-CW144</f>
        <v>0</v>
      </c>
      <c r="DO144" s="422">
        <f>BC144+BG144+BI144-DI144</f>
        <v>0</v>
      </c>
      <c r="DP144" s="422">
        <f>DN144+DO144</f>
        <v>0</v>
      </c>
      <c r="DQ144" s="421" t="str">
        <f>IF(OR(F144=vstupy!B$40,F144=vstupy!B$41,F144=vstupy!B$42,),"0","1")</f>
        <v>0</v>
      </c>
      <c r="DR144" s="385">
        <f>IF($DQ144="1",AQ144,"0")+CF144</f>
        <v>0</v>
      </c>
      <c r="DS144" s="383">
        <f>IF($DQ144="1",AS144,"0")+CG144</f>
        <v>0</v>
      </c>
      <c r="DT144" s="383">
        <f>IF($DQ144="1",AU144,"0")+CH144</f>
        <v>0</v>
      </c>
      <c r="DU144" s="383">
        <f>IF($DQ144="1",AW144,"0")+CI144</f>
        <v>0</v>
      </c>
      <c r="DV144" s="384">
        <f>IF($DQ144="1",AY144,"0")+CJ144</f>
        <v>0</v>
      </c>
      <c r="DW144" s="451">
        <f t="shared" ref="DW144" si="2604">SUM(DR144:DV146)</f>
        <v>0</v>
      </c>
      <c r="DX144" s="385" t="str">
        <f t="shared" ref="DX144" si="2605">IF($DQ144="1",BA144,"0")</f>
        <v>0</v>
      </c>
      <c r="DY144" s="383" t="str">
        <f t="shared" ref="DY144" si="2606">IF($DQ144="1",BC144,"0")</f>
        <v>0</v>
      </c>
      <c r="DZ144" s="383" t="str">
        <f t="shared" ref="DZ144" si="2607">IF($DQ144="1",BE144,"0")</f>
        <v>0</v>
      </c>
      <c r="EA144" s="383" t="str">
        <f>IF($DQ144="1",BG144,"0")</f>
        <v>0</v>
      </c>
      <c r="EB144" s="384" t="str">
        <f>IF($DQ144="1",BI144,"0")</f>
        <v>0</v>
      </c>
      <c r="EC144" s="451">
        <f t="shared" ref="EC144" si="2608">SUM(DX144:EB146)</f>
        <v>0</v>
      </c>
      <c r="ED144" s="450">
        <f>EC144+DW144</f>
        <v>0</v>
      </c>
    </row>
    <row r="145" spans="2:134" ht="12.6" customHeight="1" x14ac:dyDescent="0.2">
      <c r="B145" s="469"/>
      <c r="C145" s="457"/>
      <c r="D145" s="457"/>
      <c r="E145" s="457"/>
      <c r="F145" s="471"/>
      <c r="G145" s="461"/>
      <c r="H145" s="463"/>
      <c r="I145" s="463"/>
      <c r="J145" s="487"/>
      <c r="K145" s="471"/>
      <c r="L145" s="436"/>
      <c r="M145" s="473"/>
      <c r="N145" s="436"/>
      <c r="O145" s="436"/>
      <c r="P145" s="436"/>
      <c r="Q145" s="408"/>
      <c r="R145" s="409"/>
      <c r="S145" s="436"/>
      <c r="T145" s="445"/>
      <c r="U145" s="408"/>
      <c r="V145" s="409"/>
      <c r="W145" s="436"/>
      <c r="X145" s="194" t="s">
        <v>157</v>
      </c>
      <c r="Y145" s="208" t="s">
        <v>152</v>
      </c>
      <c r="Z145" s="205">
        <f>VLOOKUP($X145,vstupy!$B$18:$F$31,MATCH($Y145,vstupy!$B$17:$F$17,0),0)</f>
        <v>0</v>
      </c>
      <c r="AA145" s="133" t="s">
        <v>158</v>
      </c>
      <c r="AB145" s="205">
        <f>VLOOKUP($AA145,vstupy!$B$34:$C$36,2,FALSE)</f>
        <v>0</v>
      </c>
      <c r="AC145" s="205">
        <f t="shared" si="2496"/>
        <v>0</v>
      </c>
      <c r="AD145" s="466"/>
      <c r="AE145" s="418"/>
      <c r="AF145" s="385"/>
      <c r="AG145" s="414"/>
      <c r="AH145" s="414"/>
      <c r="AI145" s="414"/>
      <c r="AJ145" s="414"/>
      <c r="AK145" s="414"/>
      <c r="AL145" s="414"/>
      <c r="AM145" s="430"/>
      <c r="AN145" s="414"/>
      <c r="AO145" s="415"/>
      <c r="AP145" s="385"/>
      <c r="AQ145" s="383"/>
      <c r="AR145" s="383"/>
      <c r="AS145" s="383"/>
      <c r="AT145" s="383"/>
      <c r="AU145" s="383"/>
      <c r="AV145" s="383"/>
      <c r="AW145" s="383"/>
      <c r="AX145" s="383"/>
      <c r="AY145" s="383"/>
      <c r="AZ145" s="383"/>
      <c r="BA145" s="383"/>
      <c r="BB145" s="383"/>
      <c r="BC145" s="383"/>
      <c r="BD145" s="383"/>
      <c r="BE145" s="383"/>
      <c r="BF145" s="383"/>
      <c r="BG145" s="383"/>
      <c r="BH145" s="383"/>
      <c r="BI145" s="494"/>
      <c r="BJ145" s="380"/>
      <c r="BK145" s="385"/>
      <c r="BL145" s="383"/>
      <c r="BM145" s="383"/>
      <c r="BN145" s="383"/>
      <c r="BO145" s="383"/>
      <c r="BP145" s="383"/>
      <c r="BQ145" s="383"/>
      <c r="BR145" s="383"/>
      <c r="BS145" s="383"/>
      <c r="BT145" s="384"/>
      <c r="BU145" s="385"/>
      <c r="BV145" s="383"/>
      <c r="BW145" s="383"/>
      <c r="BX145" s="383"/>
      <c r="BY145" s="383"/>
      <c r="BZ145" s="383"/>
      <c r="CA145" s="383"/>
      <c r="CB145" s="383"/>
      <c r="CC145" s="383"/>
      <c r="CD145" s="384"/>
      <c r="CE145" s="426"/>
      <c r="CF145" s="385"/>
      <c r="CG145" s="383"/>
      <c r="CH145" s="383"/>
      <c r="CI145" s="383"/>
      <c r="CJ145" s="384"/>
      <c r="CK145" s="427"/>
      <c r="CL145" s="424"/>
      <c r="CM145" s="385"/>
      <c r="CN145" s="383"/>
      <c r="CO145" s="383"/>
      <c r="CP145" s="383"/>
      <c r="CQ145" s="383"/>
      <c r="CR145" s="383"/>
      <c r="CS145" s="383"/>
      <c r="CT145" s="383"/>
      <c r="CU145" s="383"/>
      <c r="CV145" s="384"/>
      <c r="CW145" s="380"/>
      <c r="CX145" s="380"/>
      <c r="CY145" s="385"/>
      <c r="CZ145" s="383"/>
      <c r="DA145" s="383"/>
      <c r="DB145" s="383"/>
      <c r="DC145" s="383"/>
      <c r="DD145" s="383"/>
      <c r="DE145" s="383"/>
      <c r="DF145" s="383"/>
      <c r="DG145" s="383"/>
      <c r="DH145" s="384"/>
      <c r="DI145" s="377"/>
      <c r="DJ145" s="377"/>
      <c r="DK145" s="422"/>
      <c r="DL145" s="422"/>
      <c r="DM145" s="422"/>
      <c r="DN145" s="422"/>
      <c r="DO145" s="422"/>
      <c r="DP145" s="422"/>
      <c r="DQ145" s="421"/>
      <c r="DR145" s="385"/>
      <c r="DS145" s="383"/>
      <c r="DT145" s="383"/>
      <c r="DU145" s="383"/>
      <c r="DV145" s="384"/>
      <c r="DW145" s="451"/>
      <c r="DX145" s="385"/>
      <c r="DY145" s="383"/>
      <c r="DZ145" s="383"/>
      <c r="EA145" s="383"/>
      <c r="EB145" s="384"/>
      <c r="EC145" s="451"/>
      <c r="ED145" s="450"/>
    </row>
    <row r="146" spans="2:134" ht="12.6" customHeight="1" x14ac:dyDescent="0.2">
      <c r="B146" s="469"/>
      <c r="C146" s="457"/>
      <c r="D146" s="457"/>
      <c r="E146" s="457"/>
      <c r="F146" s="472"/>
      <c r="G146" s="461"/>
      <c r="H146" s="464"/>
      <c r="I146" s="464"/>
      <c r="J146" s="488"/>
      <c r="K146" s="472"/>
      <c r="L146" s="436"/>
      <c r="M146" s="473"/>
      <c r="N146" s="436"/>
      <c r="O146" s="436"/>
      <c r="P146" s="436"/>
      <c r="Q146" s="408"/>
      <c r="R146" s="409"/>
      <c r="S146" s="436"/>
      <c r="T146" s="445"/>
      <c r="U146" s="408"/>
      <c r="V146" s="409"/>
      <c r="W146" s="436"/>
      <c r="X146" s="194" t="s">
        <v>157</v>
      </c>
      <c r="Y146" s="208" t="s">
        <v>152</v>
      </c>
      <c r="Z146" s="205">
        <f>VLOOKUP($X146,vstupy!$B$18:$F$31,MATCH($Y146,vstupy!$B$17:$F$17,0),0)</f>
        <v>0</v>
      </c>
      <c r="AA146" s="133" t="s">
        <v>158</v>
      </c>
      <c r="AB146" s="205">
        <f>VLOOKUP($AA146,vstupy!$B$34:$C$36,2,FALSE)</f>
        <v>0</v>
      </c>
      <c r="AC146" s="205">
        <f t="shared" si="2496"/>
        <v>0</v>
      </c>
      <c r="AD146" s="467"/>
      <c r="AE146" s="419"/>
      <c r="AF146" s="385"/>
      <c r="AG146" s="414"/>
      <c r="AH146" s="414"/>
      <c r="AI146" s="414"/>
      <c r="AJ146" s="414"/>
      <c r="AK146" s="414"/>
      <c r="AL146" s="414"/>
      <c r="AM146" s="413"/>
      <c r="AN146" s="414"/>
      <c r="AO146" s="415"/>
      <c r="AP146" s="385"/>
      <c r="AQ146" s="383"/>
      <c r="AR146" s="383"/>
      <c r="AS146" s="383"/>
      <c r="AT146" s="383"/>
      <c r="AU146" s="383"/>
      <c r="AV146" s="383"/>
      <c r="AW146" s="383"/>
      <c r="AX146" s="383"/>
      <c r="AY146" s="383"/>
      <c r="AZ146" s="383"/>
      <c r="BA146" s="383"/>
      <c r="BB146" s="383"/>
      <c r="BC146" s="383"/>
      <c r="BD146" s="383"/>
      <c r="BE146" s="383"/>
      <c r="BF146" s="383"/>
      <c r="BG146" s="383"/>
      <c r="BH146" s="383"/>
      <c r="BI146" s="494"/>
      <c r="BJ146" s="380"/>
      <c r="BK146" s="385"/>
      <c r="BL146" s="383"/>
      <c r="BM146" s="383"/>
      <c r="BN146" s="383"/>
      <c r="BO146" s="383"/>
      <c r="BP146" s="383"/>
      <c r="BQ146" s="383"/>
      <c r="BR146" s="383"/>
      <c r="BS146" s="383"/>
      <c r="BT146" s="384"/>
      <c r="BU146" s="385"/>
      <c r="BV146" s="383"/>
      <c r="BW146" s="383"/>
      <c r="BX146" s="383"/>
      <c r="BY146" s="383"/>
      <c r="BZ146" s="383"/>
      <c r="CA146" s="383"/>
      <c r="CB146" s="383"/>
      <c r="CC146" s="383"/>
      <c r="CD146" s="384"/>
      <c r="CE146" s="426"/>
      <c r="CF146" s="385"/>
      <c r="CG146" s="383"/>
      <c r="CH146" s="383"/>
      <c r="CI146" s="383"/>
      <c r="CJ146" s="384"/>
      <c r="CK146" s="427"/>
      <c r="CL146" s="425"/>
      <c r="CM146" s="385"/>
      <c r="CN146" s="383"/>
      <c r="CO146" s="383"/>
      <c r="CP146" s="383"/>
      <c r="CQ146" s="383"/>
      <c r="CR146" s="383"/>
      <c r="CS146" s="383"/>
      <c r="CT146" s="383"/>
      <c r="CU146" s="383"/>
      <c r="CV146" s="384"/>
      <c r="CW146" s="380"/>
      <c r="CX146" s="380"/>
      <c r="CY146" s="385"/>
      <c r="CZ146" s="383"/>
      <c r="DA146" s="383"/>
      <c r="DB146" s="383"/>
      <c r="DC146" s="383"/>
      <c r="DD146" s="383"/>
      <c r="DE146" s="383"/>
      <c r="DF146" s="383"/>
      <c r="DG146" s="383"/>
      <c r="DH146" s="384"/>
      <c r="DI146" s="377"/>
      <c r="DJ146" s="377"/>
      <c r="DK146" s="422"/>
      <c r="DL146" s="422"/>
      <c r="DM146" s="422"/>
      <c r="DN146" s="422"/>
      <c r="DO146" s="422"/>
      <c r="DP146" s="422"/>
      <c r="DQ146" s="421"/>
      <c r="DR146" s="385"/>
      <c r="DS146" s="383"/>
      <c r="DT146" s="383"/>
      <c r="DU146" s="383"/>
      <c r="DV146" s="384"/>
      <c r="DW146" s="451"/>
      <c r="DX146" s="385"/>
      <c r="DY146" s="383"/>
      <c r="DZ146" s="383"/>
      <c r="EA146" s="383"/>
      <c r="EB146" s="384"/>
      <c r="EC146" s="451"/>
      <c r="ED146" s="450"/>
    </row>
    <row r="147" spans="2:134" ht="12.6" customHeight="1" x14ac:dyDescent="0.2">
      <c r="B147" s="469">
        <f t="shared" ref="B147" si="2609">B144+1</f>
        <v>47</v>
      </c>
      <c r="C147" s="457"/>
      <c r="D147" s="457"/>
      <c r="E147" s="457"/>
      <c r="F147" s="470" t="s">
        <v>212</v>
      </c>
      <c r="G147" s="461"/>
      <c r="H147" s="462" t="str">
        <f t="shared" ref="H147" si="2610">IF($F147="3e)  Skoršia transpozícia  - zavedenie transpozície pred termínom ktorý určuje smernica EÚ. "," ","")</f>
        <v/>
      </c>
      <c r="I147" s="462" t="str">
        <f t="shared" ref="I147" si="2611">IF($F147="3e)  Skoršia transpozícia  - zavedenie transpozície pred termínom ktorý určuje smernica EÚ. ",$H147,"NA")</f>
        <v>NA</v>
      </c>
      <c r="J147" s="486">
        <f>IF(I147&gt;12,1,I147/12)</f>
        <v>1</v>
      </c>
      <c r="K147" s="470"/>
      <c r="L147" s="436"/>
      <c r="M147" s="473">
        <f>IF(L147="N",0,L147)</f>
        <v>0</v>
      </c>
      <c r="N147" s="436" t="s">
        <v>212</v>
      </c>
      <c r="O147" s="436"/>
      <c r="P147" s="436"/>
      <c r="Q147" s="408" t="s">
        <v>36</v>
      </c>
      <c r="R147" s="409">
        <f>VLOOKUP(Q147,vstupy!$B$3:$C$15,2,FALSE)</f>
        <v>0</v>
      </c>
      <c r="S147" s="436"/>
      <c r="T147" s="445"/>
      <c r="U147" s="408" t="s">
        <v>36</v>
      </c>
      <c r="V147" s="409">
        <f>VLOOKUP(U147,vstupy!$B$3:$C$15,2,FALSE)</f>
        <v>0</v>
      </c>
      <c r="W147" s="436"/>
      <c r="X147" s="194" t="s">
        <v>157</v>
      </c>
      <c r="Y147" s="208" t="s">
        <v>152</v>
      </c>
      <c r="Z147" s="205">
        <f>VLOOKUP($X147,vstupy!$B$18:$F$31,MATCH($Y147,vstupy!$B$17:$F$17,0),0)</f>
        <v>0</v>
      </c>
      <c r="AA147" s="133" t="s">
        <v>158</v>
      </c>
      <c r="AB147" s="205">
        <f>VLOOKUP($AA147,vstupy!$B$34:$C$36,2,FALSE)</f>
        <v>0</v>
      </c>
      <c r="AC147" s="205">
        <f t="shared" si="2496"/>
        <v>0</v>
      </c>
      <c r="AD147" s="465" t="s">
        <v>36</v>
      </c>
      <c r="AE147" s="417">
        <f>VLOOKUP(AD147,vstupy!$B$3:$C$15,2,FALSE)</f>
        <v>0</v>
      </c>
      <c r="AF147" s="458" t="str">
        <f>IFERROR(IF(M147=0,"N",O147/L147*J147),0)</f>
        <v>N</v>
      </c>
      <c r="AG147" s="414">
        <f>O147*J147</f>
        <v>0</v>
      </c>
      <c r="AH147" s="416">
        <f t="shared" ref="AH147" si="2612">P147*R147*J147</f>
        <v>0</v>
      </c>
      <c r="AI147" s="413">
        <f t="shared" ref="AI147" si="2613">IFERROR(AH147*M147,0)</f>
        <v>0</v>
      </c>
      <c r="AJ147" s="416" t="str">
        <f t="shared" si="1395"/>
        <v>N</v>
      </c>
      <c r="AK147" s="414">
        <f t="shared" ref="AK147" si="2614">S147*J147</f>
        <v>0</v>
      </c>
      <c r="AL147" s="414">
        <f>T147*V147*J147</f>
        <v>0</v>
      </c>
      <c r="AM147" s="429">
        <f t="shared" ref="AM147" si="2615">IFERROR(AL147*M147,0)</f>
        <v>0</v>
      </c>
      <c r="AN147" s="413">
        <f t="shared" ref="AN147" si="2616">IF(W147&gt;0,IF(AE147&gt;0,($G$5/160)*(W147/60)*AE147*J147,0),IF(AE147&gt;0,($G$5/160)*((AC147+AC148+AC149)/60)*AE147*J147,0))</f>
        <v>0</v>
      </c>
      <c r="AO147" s="415">
        <f>IFERROR(AN147*M147,0)</f>
        <v>0</v>
      </c>
      <c r="AP147" s="385">
        <f t="shared" ref="AP147" si="2617">IF($N147="In (zvyšuje náklady)",AF147,0)</f>
        <v>0</v>
      </c>
      <c r="AQ147" s="383">
        <f t="shared" ref="AQ147" si="2618">IF($N147="In (zvyšuje náklady)",AG147,0)</f>
        <v>0</v>
      </c>
      <c r="AR147" s="383">
        <f t="shared" ref="AR147" si="2619">IF($N147="In (zvyšuje náklady)",AH147,0)</f>
        <v>0</v>
      </c>
      <c r="AS147" s="383">
        <f t="shared" ref="AS147" si="2620">IF($N147="In (zvyšuje náklady)",AI147,0)</f>
        <v>0</v>
      </c>
      <c r="AT147" s="383">
        <f t="shared" ref="AT147" si="2621">IF($N147="In (zvyšuje náklady)",AJ147,0)</f>
        <v>0</v>
      </c>
      <c r="AU147" s="383">
        <f t="shared" ref="AU147" si="2622">IF($N147="In (zvyšuje náklady)",AK147,0)</f>
        <v>0</v>
      </c>
      <c r="AV147" s="383">
        <f t="shared" ref="AV147" si="2623">IF($N147="In (zvyšuje náklady)",AL147,0)</f>
        <v>0</v>
      </c>
      <c r="AW147" s="383">
        <f t="shared" ref="AW147" si="2624">IF($N147="In (zvyšuje náklady)",AM147,0)</f>
        <v>0</v>
      </c>
      <c r="AX147" s="383">
        <f t="shared" ref="AX147" si="2625">IF($N147="In (zvyšuje náklady)",AN147,0)</f>
        <v>0</v>
      </c>
      <c r="AY147" s="383">
        <f t="shared" ref="AY147" si="2626">IF($N147="In (zvyšuje náklady)",AO147,0)</f>
        <v>0</v>
      </c>
      <c r="AZ147" s="383" t="str">
        <f t="shared" ref="AZ147" si="2627">IF($N147="Out (znižuje náklady)",AF147,"0")</f>
        <v>0</v>
      </c>
      <c r="BA147" s="383" t="str">
        <f t="shared" ref="BA147" si="2628">IF($N147="Out (znižuje náklady)",AG147,"0")</f>
        <v>0</v>
      </c>
      <c r="BB147" s="383" t="str">
        <f t="shared" ref="BB147" si="2629">IF($N147="Out (znižuje náklady)",AH147,"0")</f>
        <v>0</v>
      </c>
      <c r="BC147" s="383" t="str">
        <f t="shared" ref="BC147" si="2630">IF($N147="Out (znižuje náklady)",AI147,"0")</f>
        <v>0</v>
      </c>
      <c r="BD147" s="383" t="str">
        <f t="shared" ref="BD147" si="2631">IF($N147="Out (znižuje náklady)",AJ147,"0")</f>
        <v>0</v>
      </c>
      <c r="BE147" s="383" t="str">
        <f t="shared" ref="BE147" si="2632">IF($N147="Out (znižuje náklady)",AK147,"0")</f>
        <v>0</v>
      </c>
      <c r="BF147" s="383" t="str">
        <f t="shared" ref="BF147" si="2633">IF($N147="Out (znižuje náklady)",AL147,"0")</f>
        <v>0</v>
      </c>
      <c r="BG147" s="383" t="str">
        <f t="shared" ref="BG147" si="2634">IF($N147="Out (znižuje náklady)",AM147,"0")</f>
        <v>0</v>
      </c>
      <c r="BH147" s="383" t="str">
        <f t="shared" ref="BH147" si="2635">IF($N147="Out (znižuje náklady)",AN147,"0")</f>
        <v>0</v>
      </c>
      <c r="BI147" s="494" t="str">
        <f t="shared" ref="BI147" si="2636">IF($N147="Out (znižuje náklady)",AO147,"0")</f>
        <v>0</v>
      </c>
      <c r="BJ147" s="380">
        <f>IF(F147=vstupy!$B$47,0,1)</f>
        <v>1</v>
      </c>
      <c r="BK147" s="385">
        <f t="shared" ref="BK147" si="2637">$BJ147*AP147</f>
        <v>0</v>
      </c>
      <c r="BL147" s="383">
        <f t="shared" ref="BL147" si="2638">$BJ147*AQ147</f>
        <v>0</v>
      </c>
      <c r="BM147" s="383">
        <f t="shared" ref="BM147" si="2639">$BJ147*AR147</f>
        <v>0</v>
      </c>
      <c r="BN147" s="383">
        <f t="shared" ref="BN147" si="2640">$BJ147*AS147</f>
        <v>0</v>
      </c>
      <c r="BO147" s="383">
        <f t="shared" ref="BO147" si="2641">$BJ147*AT147</f>
        <v>0</v>
      </c>
      <c r="BP147" s="383">
        <f t="shared" ref="BP147" si="2642">$BJ147*AU147</f>
        <v>0</v>
      </c>
      <c r="BQ147" s="383">
        <f t="shared" ref="BQ147" si="2643">$BJ147*AV147</f>
        <v>0</v>
      </c>
      <c r="BR147" s="383">
        <f t="shared" ref="BR147" si="2644">$BJ147*AW147</f>
        <v>0</v>
      </c>
      <c r="BS147" s="383">
        <f t="shared" ref="BS147" si="2645">$BJ147*AX147</f>
        <v>0</v>
      </c>
      <c r="BT147" s="384">
        <f t="shared" ref="BT147" si="2646">$BJ147*AY147</f>
        <v>0</v>
      </c>
      <c r="BU147" s="385">
        <f t="shared" ref="BU147" si="2647">$BJ147*AZ147</f>
        <v>0</v>
      </c>
      <c r="BV147" s="383">
        <f t="shared" ref="BV147" si="2648">$BJ147*BA147</f>
        <v>0</v>
      </c>
      <c r="BW147" s="383">
        <f t="shared" ref="BW147" si="2649">$BJ147*BB147</f>
        <v>0</v>
      </c>
      <c r="BX147" s="383">
        <f t="shared" ref="BX147" si="2650">$BJ147*BC147</f>
        <v>0</v>
      </c>
      <c r="BY147" s="383">
        <f t="shared" ref="BY147" si="2651">$BJ147*BD147</f>
        <v>0</v>
      </c>
      <c r="BZ147" s="383">
        <f t="shared" ref="BZ147" si="2652">$BJ147*BE147</f>
        <v>0</v>
      </c>
      <c r="CA147" s="383">
        <f t="shared" ref="CA147" si="2653">$BJ147*BF147</f>
        <v>0</v>
      </c>
      <c r="CB147" s="383">
        <f t="shared" ref="CB147" si="2654">$BJ147*BG147</f>
        <v>0</v>
      </c>
      <c r="CC147" s="383">
        <f t="shared" ref="CC147" si="2655">$BJ147*BH147</f>
        <v>0</v>
      </c>
      <c r="CD147" s="384">
        <f t="shared" ref="CD147" si="2656">$BJ147*BI147</f>
        <v>0</v>
      </c>
      <c r="CE147" s="426">
        <f>IF(N147="Nemení sa",1,0)</f>
        <v>0</v>
      </c>
      <c r="CF147" s="385">
        <f>AG147*$CE147</f>
        <v>0</v>
      </c>
      <c r="CG147" s="383">
        <f>AI147*$CE147</f>
        <v>0</v>
      </c>
      <c r="CH147" s="383">
        <f>AK147*$CE147</f>
        <v>0</v>
      </c>
      <c r="CI147" s="383">
        <f>AM147*$CE147</f>
        <v>0</v>
      </c>
      <c r="CJ147" s="384">
        <f>AO147*$CE147</f>
        <v>0</v>
      </c>
      <c r="CK147" s="427">
        <f t="shared" ref="CK147" si="2657">SUM(CF147:CJ149)</f>
        <v>0</v>
      </c>
      <c r="CL147" s="423">
        <f>IF(F147=vstupy!B$42,"1",0)</f>
        <v>0</v>
      </c>
      <c r="CM147" s="385">
        <f t="shared" ref="CM147:CV147" si="2658">IF($CL147="1",AP147,0)</f>
        <v>0</v>
      </c>
      <c r="CN147" s="383">
        <f t="shared" si="2658"/>
        <v>0</v>
      </c>
      <c r="CO147" s="383">
        <f t="shared" si="2658"/>
        <v>0</v>
      </c>
      <c r="CP147" s="383">
        <f t="shared" si="2658"/>
        <v>0</v>
      </c>
      <c r="CQ147" s="383">
        <f t="shared" si="2658"/>
        <v>0</v>
      </c>
      <c r="CR147" s="383">
        <f t="shared" si="2658"/>
        <v>0</v>
      </c>
      <c r="CS147" s="383">
        <f t="shared" si="2658"/>
        <v>0</v>
      </c>
      <c r="CT147" s="383">
        <f t="shared" si="2658"/>
        <v>0</v>
      </c>
      <c r="CU147" s="383">
        <f t="shared" si="2658"/>
        <v>0</v>
      </c>
      <c r="CV147" s="384">
        <f t="shared" si="2658"/>
        <v>0</v>
      </c>
      <c r="CW147" s="380">
        <f>CP147+CT147+CV147</f>
        <v>0</v>
      </c>
      <c r="CX147" s="380">
        <f t="shared" ref="CX147" si="2659">CN147+CR147</f>
        <v>0</v>
      </c>
      <c r="CY147" s="385">
        <f t="shared" ref="CY147:DH147" si="2660">IF($CL147="1",AZ147,0)</f>
        <v>0</v>
      </c>
      <c r="CZ147" s="383">
        <f t="shared" si="2660"/>
        <v>0</v>
      </c>
      <c r="DA147" s="383">
        <f t="shared" si="2660"/>
        <v>0</v>
      </c>
      <c r="DB147" s="383">
        <f t="shared" si="2660"/>
        <v>0</v>
      </c>
      <c r="DC147" s="383">
        <f t="shared" si="2660"/>
        <v>0</v>
      </c>
      <c r="DD147" s="383">
        <f t="shared" si="2660"/>
        <v>0</v>
      </c>
      <c r="DE147" s="383">
        <f t="shared" si="2660"/>
        <v>0</v>
      </c>
      <c r="DF147" s="383">
        <f t="shared" si="2660"/>
        <v>0</v>
      </c>
      <c r="DG147" s="383">
        <f t="shared" si="2660"/>
        <v>0</v>
      </c>
      <c r="DH147" s="384">
        <f t="shared" si="2660"/>
        <v>0</v>
      </c>
      <c r="DI147" s="377">
        <f>DB147+DF147+DH147</f>
        <v>0</v>
      </c>
      <c r="DJ147" s="377">
        <f t="shared" ref="DJ147" si="2661">CZ147+DD147</f>
        <v>0</v>
      </c>
      <c r="DK147" s="422">
        <f>IF(CE147=0,1,0)</f>
        <v>1</v>
      </c>
      <c r="DL147" s="422">
        <f>IFERROR(IF($AF147="N",AH147+AJ147+AL147+AN147,AF147+AH147+AJ147+AL147+AN147),0)*$DK147</f>
        <v>0</v>
      </c>
      <c r="DM147" s="422">
        <f>(AG147+AI147+AK147+AM147+AO147)*$DK147</f>
        <v>0</v>
      </c>
      <c r="DN147" s="422">
        <f>AS147+AW147+AY147-CW147</f>
        <v>0</v>
      </c>
      <c r="DO147" s="422">
        <f>BC147+BG147+BI147-DI147</f>
        <v>0</v>
      </c>
      <c r="DP147" s="422">
        <f>DN147+DO147</f>
        <v>0</v>
      </c>
      <c r="DQ147" s="421" t="str">
        <f>IF(OR(F147=vstupy!B$40,F147=vstupy!B$41,F147=vstupy!B$42,),"0","1")</f>
        <v>0</v>
      </c>
      <c r="DR147" s="385">
        <f>IF($DQ147="1",AQ147,"0")+CF147</f>
        <v>0</v>
      </c>
      <c r="DS147" s="383">
        <f>IF($DQ147="1",AS147,"0")+CG147</f>
        <v>0</v>
      </c>
      <c r="DT147" s="383">
        <f>IF($DQ147="1",AU147,"0")+CH147</f>
        <v>0</v>
      </c>
      <c r="DU147" s="383">
        <f>IF($DQ147="1",AW147,"0")+CI147</f>
        <v>0</v>
      </c>
      <c r="DV147" s="384">
        <f>IF($DQ147="1",AY147,"0")+CJ147</f>
        <v>0</v>
      </c>
      <c r="DW147" s="451">
        <f t="shared" ref="DW147" si="2662">SUM(DR147:DV149)</f>
        <v>0</v>
      </c>
      <c r="DX147" s="385" t="str">
        <f t="shared" ref="DX147" si="2663">IF($DQ147="1",BA147,"0")</f>
        <v>0</v>
      </c>
      <c r="DY147" s="383" t="str">
        <f t="shared" ref="DY147" si="2664">IF($DQ147="1",BC147,"0")</f>
        <v>0</v>
      </c>
      <c r="DZ147" s="383" t="str">
        <f t="shared" ref="DZ147" si="2665">IF($DQ147="1",BE147,"0")</f>
        <v>0</v>
      </c>
      <c r="EA147" s="383" t="str">
        <f>IF($DQ147="1",BG147,"0")</f>
        <v>0</v>
      </c>
      <c r="EB147" s="384" t="str">
        <f>IF($DQ147="1",BI147,"0")</f>
        <v>0</v>
      </c>
      <c r="EC147" s="451">
        <f t="shared" ref="EC147" si="2666">SUM(DX147:EB149)</f>
        <v>0</v>
      </c>
      <c r="ED147" s="450">
        <f>EC147+DW147</f>
        <v>0</v>
      </c>
    </row>
    <row r="148" spans="2:134" ht="12.6" customHeight="1" x14ac:dyDescent="0.2">
      <c r="B148" s="469"/>
      <c r="C148" s="457"/>
      <c r="D148" s="457"/>
      <c r="E148" s="457"/>
      <c r="F148" s="471"/>
      <c r="G148" s="461"/>
      <c r="H148" s="463"/>
      <c r="I148" s="463"/>
      <c r="J148" s="487"/>
      <c r="K148" s="471"/>
      <c r="L148" s="436"/>
      <c r="M148" s="473"/>
      <c r="N148" s="436"/>
      <c r="O148" s="436"/>
      <c r="P148" s="436"/>
      <c r="Q148" s="408"/>
      <c r="R148" s="409"/>
      <c r="S148" s="436"/>
      <c r="T148" s="445"/>
      <c r="U148" s="408"/>
      <c r="V148" s="409"/>
      <c r="W148" s="436"/>
      <c r="X148" s="194" t="s">
        <v>157</v>
      </c>
      <c r="Y148" s="208" t="s">
        <v>152</v>
      </c>
      <c r="Z148" s="205">
        <f>VLOOKUP($X148,vstupy!$B$18:$F$31,MATCH($Y148,vstupy!$B$17:$F$17,0),0)</f>
        <v>0</v>
      </c>
      <c r="AA148" s="133" t="s">
        <v>158</v>
      </c>
      <c r="AB148" s="205">
        <f>VLOOKUP($AA148,vstupy!$B$34:$C$36,2,FALSE)</f>
        <v>0</v>
      </c>
      <c r="AC148" s="205">
        <f t="shared" si="2496"/>
        <v>0</v>
      </c>
      <c r="AD148" s="466"/>
      <c r="AE148" s="418"/>
      <c r="AF148" s="385"/>
      <c r="AG148" s="414"/>
      <c r="AH148" s="414"/>
      <c r="AI148" s="414"/>
      <c r="AJ148" s="414"/>
      <c r="AK148" s="414"/>
      <c r="AL148" s="414"/>
      <c r="AM148" s="430"/>
      <c r="AN148" s="414"/>
      <c r="AO148" s="415"/>
      <c r="AP148" s="385"/>
      <c r="AQ148" s="383"/>
      <c r="AR148" s="383"/>
      <c r="AS148" s="383"/>
      <c r="AT148" s="383"/>
      <c r="AU148" s="383"/>
      <c r="AV148" s="383"/>
      <c r="AW148" s="383"/>
      <c r="AX148" s="383"/>
      <c r="AY148" s="383"/>
      <c r="AZ148" s="383"/>
      <c r="BA148" s="383"/>
      <c r="BB148" s="383"/>
      <c r="BC148" s="383"/>
      <c r="BD148" s="383"/>
      <c r="BE148" s="383"/>
      <c r="BF148" s="383"/>
      <c r="BG148" s="383"/>
      <c r="BH148" s="383"/>
      <c r="BI148" s="494"/>
      <c r="BJ148" s="380"/>
      <c r="BK148" s="385"/>
      <c r="BL148" s="383"/>
      <c r="BM148" s="383"/>
      <c r="BN148" s="383"/>
      <c r="BO148" s="383"/>
      <c r="BP148" s="383"/>
      <c r="BQ148" s="383"/>
      <c r="BR148" s="383"/>
      <c r="BS148" s="383"/>
      <c r="BT148" s="384"/>
      <c r="BU148" s="385"/>
      <c r="BV148" s="383"/>
      <c r="BW148" s="383"/>
      <c r="BX148" s="383"/>
      <c r="BY148" s="383"/>
      <c r="BZ148" s="383"/>
      <c r="CA148" s="383"/>
      <c r="CB148" s="383"/>
      <c r="CC148" s="383"/>
      <c r="CD148" s="384"/>
      <c r="CE148" s="426"/>
      <c r="CF148" s="385"/>
      <c r="CG148" s="383"/>
      <c r="CH148" s="383"/>
      <c r="CI148" s="383"/>
      <c r="CJ148" s="384"/>
      <c r="CK148" s="427"/>
      <c r="CL148" s="424"/>
      <c r="CM148" s="385"/>
      <c r="CN148" s="383"/>
      <c r="CO148" s="383"/>
      <c r="CP148" s="383"/>
      <c r="CQ148" s="383"/>
      <c r="CR148" s="383"/>
      <c r="CS148" s="383"/>
      <c r="CT148" s="383"/>
      <c r="CU148" s="383"/>
      <c r="CV148" s="384"/>
      <c r="CW148" s="380"/>
      <c r="CX148" s="380"/>
      <c r="CY148" s="385"/>
      <c r="CZ148" s="383"/>
      <c r="DA148" s="383"/>
      <c r="DB148" s="383"/>
      <c r="DC148" s="383"/>
      <c r="DD148" s="383"/>
      <c r="DE148" s="383"/>
      <c r="DF148" s="383"/>
      <c r="DG148" s="383"/>
      <c r="DH148" s="384"/>
      <c r="DI148" s="377"/>
      <c r="DJ148" s="377"/>
      <c r="DK148" s="422"/>
      <c r="DL148" s="422"/>
      <c r="DM148" s="422"/>
      <c r="DN148" s="422"/>
      <c r="DO148" s="422"/>
      <c r="DP148" s="422"/>
      <c r="DQ148" s="421"/>
      <c r="DR148" s="385"/>
      <c r="DS148" s="383"/>
      <c r="DT148" s="383"/>
      <c r="DU148" s="383"/>
      <c r="DV148" s="384"/>
      <c r="DW148" s="451"/>
      <c r="DX148" s="385"/>
      <c r="DY148" s="383"/>
      <c r="DZ148" s="383"/>
      <c r="EA148" s="383"/>
      <c r="EB148" s="384"/>
      <c r="EC148" s="451"/>
      <c r="ED148" s="450"/>
    </row>
    <row r="149" spans="2:134" ht="12.6" customHeight="1" x14ac:dyDescent="0.2">
      <c r="B149" s="469"/>
      <c r="C149" s="457"/>
      <c r="D149" s="457"/>
      <c r="E149" s="457"/>
      <c r="F149" s="472"/>
      <c r="G149" s="461"/>
      <c r="H149" s="464"/>
      <c r="I149" s="464"/>
      <c r="J149" s="488"/>
      <c r="K149" s="472"/>
      <c r="L149" s="436"/>
      <c r="M149" s="473"/>
      <c r="N149" s="436"/>
      <c r="O149" s="436"/>
      <c r="P149" s="436"/>
      <c r="Q149" s="408"/>
      <c r="R149" s="409"/>
      <c r="S149" s="436"/>
      <c r="T149" s="445"/>
      <c r="U149" s="408"/>
      <c r="V149" s="409"/>
      <c r="W149" s="436"/>
      <c r="X149" s="194" t="s">
        <v>157</v>
      </c>
      <c r="Y149" s="208" t="s">
        <v>152</v>
      </c>
      <c r="Z149" s="205">
        <f>VLOOKUP($X149,vstupy!$B$18:$F$31,MATCH($Y149,vstupy!$B$17:$F$17,0),0)</f>
        <v>0</v>
      </c>
      <c r="AA149" s="133" t="s">
        <v>158</v>
      </c>
      <c r="AB149" s="205">
        <f>VLOOKUP($AA149,vstupy!$B$34:$C$36,2,FALSE)</f>
        <v>0</v>
      </c>
      <c r="AC149" s="205">
        <f t="shared" si="2496"/>
        <v>0</v>
      </c>
      <c r="AD149" s="467"/>
      <c r="AE149" s="419"/>
      <c r="AF149" s="385"/>
      <c r="AG149" s="414"/>
      <c r="AH149" s="414"/>
      <c r="AI149" s="414"/>
      <c r="AJ149" s="414"/>
      <c r="AK149" s="414"/>
      <c r="AL149" s="414"/>
      <c r="AM149" s="413"/>
      <c r="AN149" s="414"/>
      <c r="AO149" s="415"/>
      <c r="AP149" s="385"/>
      <c r="AQ149" s="383"/>
      <c r="AR149" s="383"/>
      <c r="AS149" s="383"/>
      <c r="AT149" s="383"/>
      <c r="AU149" s="383"/>
      <c r="AV149" s="383"/>
      <c r="AW149" s="383"/>
      <c r="AX149" s="383"/>
      <c r="AY149" s="383"/>
      <c r="AZ149" s="383"/>
      <c r="BA149" s="383"/>
      <c r="BB149" s="383"/>
      <c r="BC149" s="383"/>
      <c r="BD149" s="383"/>
      <c r="BE149" s="383"/>
      <c r="BF149" s="383"/>
      <c r="BG149" s="383"/>
      <c r="BH149" s="383"/>
      <c r="BI149" s="494"/>
      <c r="BJ149" s="380"/>
      <c r="BK149" s="385"/>
      <c r="BL149" s="383"/>
      <c r="BM149" s="383"/>
      <c r="BN149" s="383"/>
      <c r="BO149" s="383"/>
      <c r="BP149" s="383"/>
      <c r="BQ149" s="383"/>
      <c r="BR149" s="383"/>
      <c r="BS149" s="383"/>
      <c r="BT149" s="384"/>
      <c r="BU149" s="385"/>
      <c r="BV149" s="383"/>
      <c r="BW149" s="383"/>
      <c r="BX149" s="383"/>
      <c r="BY149" s="383"/>
      <c r="BZ149" s="383"/>
      <c r="CA149" s="383"/>
      <c r="CB149" s="383"/>
      <c r="CC149" s="383"/>
      <c r="CD149" s="384"/>
      <c r="CE149" s="426"/>
      <c r="CF149" s="385"/>
      <c r="CG149" s="383"/>
      <c r="CH149" s="383"/>
      <c r="CI149" s="383"/>
      <c r="CJ149" s="384"/>
      <c r="CK149" s="427"/>
      <c r="CL149" s="425"/>
      <c r="CM149" s="385"/>
      <c r="CN149" s="383"/>
      <c r="CO149" s="383"/>
      <c r="CP149" s="383"/>
      <c r="CQ149" s="383"/>
      <c r="CR149" s="383"/>
      <c r="CS149" s="383"/>
      <c r="CT149" s="383"/>
      <c r="CU149" s="383"/>
      <c r="CV149" s="384"/>
      <c r="CW149" s="380"/>
      <c r="CX149" s="380"/>
      <c r="CY149" s="385"/>
      <c r="CZ149" s="383"/>
      <c r="DA149" s="383"/>
      <c r="DB149" s="383"/>
      <c r="DC149" s="383"/>
      <c r="DD149" s="383"/>
      <c r="DE149" s="383"/>
      <c r="DF149" s="383"/>
      <c r="DG149" s="383"/>
      <c r="DH149" s="384"/>
      <c r="DI149" s="377"/>
      <c r="DJ149" s="377"/>
      <c r="DK149" s="422"/>
      <c r="DL149" s="422"/>
      <c r="DM149" s="422"/>
      <c r="DN149" s="422"/>
      <c r="DO149" s="422"/>
      <c r="DP149" s="422"/>
      <c r="DQ149" s="421"/>
      <c r="DR149" s="385"/>
      <c r="DS149" s="383"/>
      <c r="DT149" s="383"/>
      <c r="DU149" s="383"/>
      <c r="DV149" s="384"/>
      <c r="DW149" s="451"/>
      <c r="DX149" s="385"/>
      <c r="DY149" s="383"/>
      <c r="DZ149" s="383"/>
      <c r="EA149" s="383"/>
      <c r="EB149" s="384"/>
      <c r="EC149" s="451"/>
      <c r="ED149" s="450"/>
    </row>
    <row r="150" spans="2:134" ht="12.6" customHeight="1" x14ac:dyDescent="0.2">
      <c r="B150" s="469">
        <f t="shared" ref="B150" si="2667">B147+1</f>
        <v>48</v>
      </c>
      <c r="C150" s="457"/>
      <c r="D150" s="457"/>
      <c r="E150" s="457"/>
      <c r="F150" s="470" t="s">
        <v>212</v>
      </c>
      <c r="G150" s="461"/>
      <c r="H150" s="462" t="str">
        <f t="shared" ref="H150" si="2668">IF($F150="3e)  Skoršia transpozícia  - zavedenie transpozície pred termínom ktorý určuje smernica EÚ. "," ","")</f>
        <v/>
      </c>
      <c r="I150" s="462" t="str">
        <f t="shared" ref="I150" si="2669">IF($F150="3e)  Skoršia transpozícia  - zavedenie transpozície pred termínom ktorý určuje smernica EÚ. ",$H150,"NA")</f>
        <v>NA</v>
      </c>
      <c r="J150" s="486">
        <f>IF(I150&gt;12,1,I150/12)</f>
        <v>1</v>
      </c>
      <c r="K150" s="470"/>
      <c r="L150" s="436"/>
      <c r="M150" s="473">
        <f>IF(L150="N",0,L150)</f>
        <v>0</v>
      </c>
      <c r="N150" s="436" t="s">
        <v>212</v>
      </c>
      <c r="O150" s="436"/>
      <c r="P150" s="436"/>
      <c r="Q150" s="408" t="s">
        <v>36</v>
      </c>
      <c r="R150" s="409">
        <f>VLOOKUP(Q150,vstupy!$B$3:$C$15,2,FALSE)</f>
        <v>0</v>
      </c>
      <c r="S150" s="436"/>
      <c r="T150" s="445"/>
      <c r="U150" s="408" t="s">
        <v>36</v>
      </c>
      <c r="V150" s="409">
        <f>VLOOKUP(U150,vstupy!$B$3:$C$15,2,FALSE)</f>
        <v>0</v>
      </c>
      <c r="W150" s="436"/>
      <c r="X150" s="194" t="s">
        <v>157</v>
      </c>
      <c r="Y150" s="208" t="s">
        <v>152</v>
      </c>
      <c r="Z150" s="205">
        <f>VLOOKUP($X150,vstupy!$B$18:$F$31,MATCH($Y150,vstupy!$B$17:$F$17,0),0)</f>
        <v>0</v>
      </c>
      <c r="AA150" s="133" t="s">
        <v>158</v>
      </c>
      <c r="AB150" s="205">
        <f>VLOOKUP($AA150,vstupy!$B$34:$C$36,2,FALSE)</f>
        <v>0</v>
      </c>
      <c r="AC150" s="205">
        <f t="shared" si="2496"/>
        <v>0</v>
      </c>
      <c r="AD150" s="465" t="s">
        <v>36</v>
      </c>
      <c r="AE150" s="417">
        <f>VLOOKUP(AD150,vstupy!$B$3:$C$15,2,FALSE)</f>
        <v>0</v>
      </c>
      <c r="AF150" s="458" t="str">
        <f>IFERROR(IF(M150=0,"N",O150/L150*J150),0)</f>
        <v>N</v>
      </c>
      <c r="AG150" s="414">
        <f>O150*J150</f>
        <v>0</v>
      </c>
      <c r="AH150" s="416">
        <f t="shared" ref="AH150" si="2670">P150*R150*J150</f>
        <v>0</v>
      </c>
      <c r="AI150" s="413">
        <f t="shared" ref="AI150" si="2671">IFERROR(AH150*M150,0)</f>
        <v>0</v>
      </c>
      <c r="AJ150" s="416" t="str">
        <f t="shared" ref="AJ150:AJ156" si="2672">IFERROR(IF(M150=0,"N",S150/L150*J150),0)</f>
        <v>N</v>
      </c>
      <c r="AK150" s="414">
        <f t="shared" ref="AK150" si="2673">S150*J150</f>
        <v>0</v>
      </c>
      <c r="AL150" s="414">
        <f>T150*V150*J150</f>
        <v>0</v>
      </c>
      <c r="AM150" s="429">
        <f t="shared" ref="AM150" si="2674">IFERROR(AL150*M150,0)</f>
        <v>0</v>
      </c>
      <c r="AN150" s="413">
        <f t="shared" ref="AN150" si="2675">IF(W150&gt;0,IF(AE150&gt;0,($G$5/160)*(W150/60)*AE150*J150,0),IF(AE150&gt;0,($G$5/160)*((AC150+AC151+AC152)/60)*AE150*J150,0))</f>
        <v>0</v>
      </c>
      <c r="AO150" s="415">
        <f>IFERROR(AN150*M150,0)</f>
        <v>0</v>
      </c>
      <c r="AP150" s="385">
        <f t="shared" ref="AP150" si="2676">IF($N150="In (zvyšuje náklady)",AF150,0)</f>
        <v>0</v>
      </c>
      <c r="AQ150" s="383">
        <f t="shared" ref="AQ150" si="2677">IF($N150="In (zvyšuje náklady)",AG150,0)</f>
        <v>0</v>
      </c>
      <c r="AR150" s="383">
        <f t="shared" ref="AR150" si="2678">IF($N150="In (zvyšuje náklady)",AH150,0)</f>
        <v>0</v>
      </c>
      <c r="AS150" s="383">
        <f t="shared" ref="AS150" si="2679">IF($N150="In (zvyšuje náklady)",AI150,0)</f>
        <v>0</v>
      </c>
      <c r="AT150" s="383">
        <f t="shared" ref="AT150" si="2680">IF($N150="In (zvyšuje náklady)",AJ150,0)</f>
        <v>0</v>
      </c>
      <c r="AU150" s="383">
        <f t="shared" ref="AU150" si="2681">IF($N150="In (zvyšuje náklady)",AK150,0)</f>
        <v>0</v>
      </c>
      <c r="AV150" s="383">
        <f t="shared" ref="AV150" si="2682">IF($N150="In (zvyšuje náklady)",AL150,0)</f>
        <v>0</v>
      </c>
      <c r="AW150" s="383">
        <f t="shared" ref="AW150" si="2683">IF($N150="In (zvyšuje náklady)",AM150,0)</f>
        <v>0</v>
      </c>
      <c r="AX150" s="383">
        <f t="shared" ref="AX150" si="2684">IF($N150="In (zvyšuje náklady)",AN150,0)</f>
        <v>0</v>
      </c>
      <c r="AY150" s="383">
        <f t="shared" ref="AY150" si="2685">IF($N150="In (zvyšuje náklady)",AO150,0)</f>
        <v>0</v>
      </c>
      <c r="AZ150" s="383" t="str">
        <f t="shared" ref="AZ150" si="2686">IF($N150="Out (znižuje náklady)",AF150,"0")</f>
        <v>0</v>
      </c>
      <c r="BA150" s="383" t="str">
        <f t="shared" ref="BA150" si="2687">IF($N150="Out (znižuje náklady)",AG150,"0")</f>
        <v>0</v>
      </c>
      <c r="BB150" s="383" t="str">
        <f t="shared" ref="BB150" si="2688">IF($N150="Out (znižuje náklady)",AH150,"0")</f>
        <v>0</v>
      </c>
      <c r="BC150" s="383" t="str">
        <f t="shared" ref="BC150" si="2689">IF($N150="Out (znižuje náklady)",AI150,"0")</f>
        <v>0</v>
      </c>
      <c r="BD150" s="383" t="str">
        <f t="shared" ref="BD150" si="2690">IF($N150="Out (znižuje náklady)",AJ150,"0")</f>
        <v>0</v>
      </c>
      <c r="BE150" s="383" t="str">
        <f t="shared" ref="BE150" si="2691">IF($N150="Out (znižuje náklady)",AK150,"0")</f>
        <v>0</v>
      </c>
      <c r="BF150" s="383" t="str">
        <f t="shared" ref="BF150" si="2692">IF($N150="Out (znižuje náklady)",AL150,"0")</f>
        <v>0</v>
      </c>
      <c r="BG150" s="383" t="str">
        <f t="shared" ref="BG150" si="2693">IF($N150="Out (znižuje náklady)",AM150,"0")</f>
        <v>0</v>
      </c>
      <c r="BH150" s="383" t="str">
        <f t="shared" ref="BH150" si="2694">IF($N150="Out (znižuje náklady)",AN150,"0")</f>
        <v>0</v>
      </c>
      <c r="BI150" s="494" t="str">
        <f t="shared" ref="BI150" si="2695">IF($N150="Out (znižuje náklady)",AO150,"0")</f>
        <v>0</v>
      </c>
      <c r="BJ150" s="380">
        <f>IF(F150=vstupy!$B$47,0,1)</f>
        <v>1</v>
      </c>
      <c r="BK150" s="385">
        <f t="shared" ref="BK150" si="2696">$BJ150*AP150</f>
        <v>0</v>
      </c>
      <c r="BL150" s="383">
        <f t="shared" ref="BL150" si="2697">$BJ150*AQ150</f>
        <v>0</v>
      </c>
      <c r="BM150" s="383">
        <f t="shared" ref="BM150" si="2698">$BJ150*AR150</f>
        <v>0</v>
      </c>
      <c r="BN150" s="383">
        <f t="shared" ref="BN150" si="2699">$BJ150*AS150</f>
        <v>0</v>
      </c>
      <c r="BO150" s="383">
        <f t="shared" ref="BO150" si="2700">$BJ150*AT150</f>
        <v>0</v>
      </c>
      <c r="BP150" s="383">
        <f t="shared" ref="BP150" si="2701">$BJ150*AU150</f>
        <v>0</v>
      </c>
      <c r="BQ150" s="383">
        <f t="shared" ref="BQ150" si="2702">$BJ150*AV150</f>
        <v>0</v>
      </c>
      <c r="BR150" s="383">
        <f t="shared" ref="BR150" si="2703">$BJ150*AW150</f>
        <v>0</v>
      </c>
      <c r="BS150" s="383">
        <f t="shared" ref="BS150" si="2704">$BJ150*AX150</f>
        <v>0</v>
      </c>
      <c r="BT150" s="384">
        <f t="shared" ref="BT150" si="2705">$BJ150*AY150</f>
        <v>0</v>
      </c>
      <c r="BU150" s="385">
        <f t="shared" ref="BU150" si="2706">$BJ150*AZ150</f>
        <v>0</v>
      </c>
      <c r="BV150" s="383">
        <f t="shared" ref="BV150" si="2707">$BJ150*BA150</f>
        <v>0</v>
      </c>
      <c r="BW150" s="383">
        <f t="shared" ref="BW150" si="2708">$BJ150*BB150</f>
        <v>0</v>
      </c>
      <c r="BX150" s="383">
        <f t="shared" ref="BX150" si="2709">$BJ150*BC150</f>
        <v>0</v>
      </c>
      <c r="BY150" s="383">
        <f t="shared" ref="BY150" si="2710">$BJ150*BD150</f>
        <v>0</v>
      </c>
      <c r="BZ150" s="383">
        <f t="shared" ref="BZ150" si="2711">$BJ150*BE150</f>
        <v>0</v>
      </c>
      <c r="CA150" s="383">
        <f t="shared" ref="CA150" si="2712">$BJ150*BF150</f>
        <v>0</v>
      </c>
      <c r="CB150" s="383">
        <f t="shared" ref="CB150" si="2713">$BJ150*BG150</f>
        <v>0</v>
      </c>
      <c r="CC150" s="383">
        <f t="shared" ref="CC150" si="2714">$BJ150*BH150</f>
        <v>0</v>
      </c>
      <c r="CD150" s="384">
        <f t="shared" ref="CD150" si="2715">$BJ150*BI150</f>
        <v>0</v>
      </c>
      <c r="CE150" s="426">
        <f>IF(N150="Nemení sa",1,0)</f>
        <v>0</v>
      </c>
      <c r="CF150" s="385">
        <f>AG150*$CE150</f>
        <v>0</v>
      </c>
      <c r="CG150" s="383">
        <f>AI150*$CE150</f>
        <v>0</v>
      </c>
      <c r="CH150" s="383">
        <f>AK150*$CE150</f>
        <v>0</v>
      </c>
      <c r="CI150" s="383">
        <f>AM150*$CE150</f>
        <v>0</v>
      </c>
      <c r="CJ150" s="384">
        <f>AO150*$CE150</f>
        <v>0</v>
      </c>
      <c r="CK150" s="427">
        <f t="shared" ref="CK150" si="2716">SUM(CF150:CJ152)</f>
        <v>0</v>
      </c>
      <c r="CL150" s="423">
        <f>IF(F150=vstupy!B$42,"1",0)</f>
        <v>0</v>
      </c>
      <c r="CM150" s="385">
        <f t="shared" ref="CM150:CV150" si="2717">IF($CL150="1",AP150,0)</f>
        <v>0</v>
      </c>
      <c r="CN150" s="383">
        <f t="shared" si="2717"/>
        <v>0</v>
      </c>
      <c r="CO150" s="383">
        <f t="shared" si="2717"/>
        <v>0</v>
      </c>
      <c r="CP150" s="383">
        <f t="shared" si="2717"/>
        <v>0</v>
      </c>
      <c r="CQ150" s="383">
        <f t="shared" si="2717"/>
        <v>0</v>
      </c>
      <c r="CR150" s="383">
        <f t="shared" si="2717"/>
        <v>0</v>
      </c>
      <c r="CS150" s="383">
        <f t="shared" si="2717"/>
        <v>0</v>
      </c>
      <c r="CT150" s="383">
        <f t="shared" si="2717"/>
        <v>0</v>
      </c>
      <c r="CU150" s="383">
        <f t="shared" si="2717"/>
        <v>0</v>
      </c>
      <c r="CV150" s="384">
        <f t="shared" si="2717"/>
        <v>0</v>
      </c>
      <c r="CW150" s="380">
        <f>CP150+CT150+CV150</f>
        <v>0</v>
      </c>
      <c r="CX150" s="380">
        <f t="shared" ref="CX150" si="2718">CN150+CR150</f>
        <v>0</v>
      </c>
      <c r="CY150" s="385">
        <f t="shared" ref="CY150:DH150" si="2719">IF($CL150="1",AZ150,0)</f>
        <v>0</v>
      </c>
      <c r="CZ150" s="383">
        <f t="shared" si="2719"/>
        <v>0</v>
      </c>
      <c r="DA150" s="383">
        <f t="shared" si="2719"/>
        <v>0</v>
      </c>
      <c r="DB150" s="383">
        <f t="shared" si="2719"/>
        <v>0</v>
      </c>
      <c r="DC150" s="383">
        <f t="shared" si="2719"/>
        <v>0</v>
      </c>
      <c r="DD150" s="383">
        <f t="shared" si="2719"/>
        <v>0</v>
      </c>
      <c r="DE150" s="383">
        <f t="shared" si="2719"/>
        <v>0</v>
      </c>
      <c r="DF150" s="383">
        <f t="shared" si="2719"/>
        <v>0</v>
      </c>
      <c r="DG150" s="383">
        <f t="shared" si="2719"/>
        <v>0</v>
      </c>
      <c r="DH150" s="384">
        <f t="shared" si="2719"/>
        <v>0</v>
      </c>
      <c r="DI150" s="377">
        <f>DB150+DF150+DH150</f>
        <v>0</v>
      </c>
      <c r="DJ150" s="377">
        <f t="shared" ref="DJ150" si="2720">CZ150+DD150</f>
        <v>0</v>
      </c>
      <c r="DK150" s="422">
        <f>IF(CE150=0,1,0)</f>
        <v>1</v>
      </c>
      <c r="DL150" s="422">
        <f>IFERROR(IF($AF150="N",AH150+AJ150+AL150+AN150,AF150+AH150+AJ150+AL150+AN150),0)*$DK150</f>
        <v>0</v>
      </c>
      <c r="DM150" s="422">
        <f>(AG150+AI150+AK150+AM150+AO150)*$DK150</f>
        <v>0</v>
      </c>
      <c r="DN150" s="422">
        <f>AS150+AW150+AY150-CW150</f>
        <v>0</v>
      </c>
      <c r="DO150" s="422">
        <f>BC150+BG150+BI150-DI150</f>
        <v>0</v>
      </c>
      <c r="DP150" s="422">
        <f>DN150+DO150</f>
        <v>0</v>
      </c>
      <c r="DQ150" s="421" t="str">
        <f>IF(OR(F150=vstupy!B$40,F150=vstupy!B$41,F150=vstupy!B$42,),"0","1")</f>
        <v>0</v>
      </c>
      <c r="DR150" s="385">
        <f>IF($DQ150="1",AQ150,"0")+CF150</f>
        <v>0</v>
      </c>
      <c r="DS150" s="383">
        <f>IF($DQ150="1",AS150,"0")+CG150</f>
        <v>0</v>
      </c>
      <c r="DT150" s="383">
        <f>IF($DQ150="1",AU150,"0")+CH150</f>
        <v>0</v>
      </c>
      <c r="DU150" s="383">
        <f>IF($DQ150="1",AW150,"0")+CI150</f>
        <v>0</v>
      </c>
      <c r="DV150" s="384">
        <f>IF($DQ150="1",AY150,"0")+CJ150</f>
        <v>0</v>
      </c>
      <c r="DW150" s="451">
        <f t="shared" ref="DW150" si="2721">SUM(DR150:DV152)</f>
        <v>0</v>
      </c>
      <c r="DX150" s="385" t="str">
        <f t="shared" ref="DX150" si="2722">IF($DQ150="1",BA150,"0")</f>
        <v>0</v>
      </c>
      <c r="DY150" s="383" t="str">
        <f t="shared" ref="DY150" si="2723">IF($DQ150="1",BC150,"0")</f>
        <v>0</v>
      </c>
      <c r="DZ150" s="383" t="str">
        <f t="shared" ref="DZ150" si="2724">IF($DQ150="1",BE150,"0")</f>
        <v>0</v>
      </c>
      <c r="EA150" s="383" t="str">
        <f>IF($DQ150="1",BG150,"0")</f>
        <v>0</v>
      </c>
      <c r="EB150" s="384" t="str">
        <f>IF($DQ150="1",BI150,"0")</f>
        <v>0</v>
      </c>
      <c r="EC150" s="451">
        <f t="shared" ref="EC150" si="2725">SUM(DX150:EB152)</f>
        <v>0</v>
      </c>
      <c r="ED150" s="450">
        <f>EC150+DW150</f>
        <v>0</v>
      </c>
    </row>
    <row r="151" spans="2:134" ht="12.6" customHeight="1" x14ac:dyDescent="0.2">
      <c r="B151" s="469"/>
      <c r="C151" s="457"/>
      <c r="D151" s="457"/>
      <c r="E151" s="457"/>
      <c r="F151" s="471"/>
      <c r="G151" s="461"/>
      <c r="H151" s="463"/>
      <c r="I151" s="463"/>
      <c r="J151" s="487"/>
      <c r="K151" s="471"/>
      <c r="L151" s="436"/>
      <c r="M151" s="473"/>
      <c r="N151" s="436"/>
      <c r="O151" s="436"/>
      <c r="P151" s="436"/>
      <c r="Q151" s="408"/>
      <c r="R151" s="409"/>
      <c r="S151" s="436"/>
      <c r="T151" s="445"/>
      <c r="U151" s="408"/>
      <c r="V151" s="409"/>
      <c r="W151" s="436"/>
      <c r="X151" s="194" t="s">
        <v>157</v>
      </c>
      <c r="Y151" s="208" t="s">
        <v>152</v>
      </c>
      <c r="Z151" s="205">
        <f>VLOOKUP($X151,vstupy!$B$18:$F$31,MATCH($Y151,vstupy!$B$17:$F$17,0),0)</f>
        <v>0</v>
      </c>
      <c r="AA151" s="133" t="s">
        <v>158</v>
      </c>
      <c r="AB151" s="205">
        <f>VLOOKUP($AA151,vstupy!$B$34:$C$36,2,FALSE)</f>
        <v>0</v>
      </c>
      <c r="AC151" s="205">
        <f t="shared" si="2496"/>
        <v>0</v>
      </c>
      <c r="AD151" s="466"/>
      <c r="AE151" s="418"/>
      <c r="AF151" s="385"/>
      <c r="AG151" s="414"/>
      <c r="AH151" s="414"/>
      <c r="AI151" s="414"/>
      <c r="AJ151" s="414"/>
      <c r="AK151" s="414"/>
      <c r="AL151" s="414"/>
      <c r="AM151" s="430"/>
      <c r="AN151" s="414"/>
      <c r="AO151" s="415"/>
      <c r="AP151" s="385"/>
      <c r="AQ151" s="383"/>
      <c r="AR151" s="383"/>
      <c r="AS151" s="383"/>
      <c r="AT151" s="383"/>
      <c r="AU151" s="383"/>
      <c r="AV151" s="383"/>
      <c r="AW151" s="383"/>
      <c r="AX151" s="383"/>
      <c r="AY151" s="383"/>
      <c r="AZ151" s="383"/>
      <c r="BA151" s="383"/>
      <c r="BB151" s="383"/>
      <c r="BC151" s="383"/>
      <c r="BD151" s="383"/>
      <c r="BE151" s="383"/>
      <c r="BF151" s="383"/>
      <c r="BG151" s="383"/>
      <c r="BH151" s="383"/>
      <c r="BI151" s="494"/>
      <c r="BJ151" s="380"/>
      <c r="BK151" s="385"/>
      <c r="BL151" s="383"/>
      <c r="BM151" s="383"/>
      <c r="BN151" s="383"/>
      <c r="BO151" s="383"/>
      <c r="BP151" s="383"/>
      <c r="BQ151" s="383"/>
      <c r="BR151" s="383"/>
      <c r="BS151" s="383"/>
      <c r="BT151" s="384"/>
      <c r="BU151" s="385"/>
      <c r="BV151" s="383"/>
      <c r="BW151" s="383"/>
      <c r="BX151" s="383"/>
      <c r="BY151" s="383"/>
      <c r="BZ151" s="383"/>
      <c r="CA151" s="383"/>
      <c r="CB151" s="383"/>
      <c r="CC151" s="383"/>
      <c r="CD151" s="384"/>
      <c r="CE151" s="426"/>
      <c r="CF151" s="385"/>
      <c r="CG151" s="383"/>
      <c r="CH151" s="383"/>
      <c r="CI151" s="383"/>
      <c r="CJ151" s="384"/>
      <c r="CK151" s="427"/>
      <c r="CL151" s="424"/>
      <c r="CM151" s="385"/>
      <c r="CN151" s="383"/>
      <c r="CO151" s="383"/>
      <c r="CP151" s="383"/>
      <c r="CQ151" s="383"/>
      <c r="CR151" s="383"/>
      <c r="CS151" s="383"/>
      <c r="CT151" s="383"/>
      <c r="CU151" s="383"/>
      <c r="CV151" s="384"/>
      <c r="CW151" s="380"/>
      <c r="CX151" s="380"/>
      <c r="CY151" s="385"/>
      <c r="CZ151" s="383"/>
      <c r="DA151" s="383"/>
      <c r="DB151" s="383"/>
      <c r="DC151" s="383"/>
      <c r="DD151" s="383"/>
      <c r="DE151" s="383"/>
      <c r="DF151" s="383"/>
      <c r="DG151" s="383"/>
      <c r="DH151" s="384"/>
      <c r="DI151" s="377"/>
      <c r="DJ151" s="377"/>
      <c r="DK151" s="422"/>
      <c r="DL151" s="422"/>
      <c r="DM151" s="422"/>
      <c r="DN151" s="422"/>
      <c r="DO151" s="422"/>
      <c r="DP151" s="422"/>
      <c r="DQ151" s="421"/>
      <c r="DR151" s="385"/>
      <c r="DS151" s="383"/>
      <c r="DT151" s="383"/>
      <c r="DU151" s="383"/>
      <c r="DV151" s="384"/>
      <c r="DW151" s="451"/>
      <c r="DX151" s="385"/>
      <c r="DY151" s="383"/>
      <c r="DZ151" s="383"/>
      <c r="EA151" s="383"/>
      <c r="EB151" s="384"/>
      <c r="EC151" s="451"/>
      <c r="ED151" s="450"/>
    </row>
    <row r="152" spans="2:134" ht="12.6" customHeight="1" x14ac:dyDescent="0.2">
      <c r="B152" s="469"/>
      <c r="C152" s="457"/>
      <c r="D152" s="457"/>
      <c r="E152" s="457"/>
      <c r="F152" s="472"/>
      <c r="G152" s="461"/>
      <c r="H152" s="464"/>
      <c r="I152" s="464"/>
      <c r="J152" s="488"/>
      <c r="K152" s="472"/>
      <c r="L152" s="436"/>
      <c r="M152" s="473"/>
      <c r="N152" s="436"/>
      <c r="O152" s="436"/>
      <c r="P152" s="436"/>
      <c r="Q152" s="408"/>
      <c r="R152" s="409"/>
      <c r="S152" s="436"/>
      <c r="T152" s="445"/>
      <c r="U152" s="408"/>
      <c r="V152" s="409"/>
      <c r="W152" s="436"/>
      <c r="X152" s="194" t="s">
        <v>157</v>
      </c>
      <c r="Y152" s="208" t="s">
        <v>152</v>
      </c>
      <c r="Z152" s="205">
        <f>VLOOKUP($X152,vstupy!$B$18:$F$31,MATCH($Y152,vstupy!$B$17:$F$17,0),0)</f>
        <v>0</v>
      </c>
      <c r="AA152" s="133" t="s">
        <v>158</v>
      </c>
      <c r="AB152" s="205">
        <f>VLOOKUP($AA152,vstupy!$B$34:$C$36,2,FALSE)</f>
        <v>0</v>
      </c>
      <c r="AC152" s="205">
        <f t="shared" si="2496"/>
        <v>0</v>
      </c>
      <c r="AD152" s="467"/>
      <c r="AE152" s="419"/>
      <c r="AF152" s="385"/>
      <c r="AG152" s="414"/>
      <c r="AH152" s="414"/>
      <c r="AI152" s="414"/>
      <c r="AJ152" s="414"/>
      <c r="AK152" s="414"/>
      <c r="AL152" s="414"/>
      <c r="AM152" s="413"/>
      <c r="AN152" s="414"/>
      <c r="AO152" s="415"/>
      <c r="AP152" s="385"/>
      <c r="AQ152" s="383"/>
      <c r="AR152" s="383"/>
      <c r="AS152" s="383"/>
      <c r="AT152" s="383"/>
      <c r="AU152" s="383"/>
      <c r="AV152" s="383"/>
      <c r="AW152" s="383"/>
      <c r="AX152" s="383"/>
      <c r="AY152" s="383"/>
      <c r="AZ152" s="383"/>
      <c r="BA152" s="383"/>
      <c r="BB152" s="383"/>
      <c r="BC152" s="383"/>
      <c r="BD152" s="383"/>
      <c r="BE152" s="383"/>
      <c r="BF152" s="383"/>
      <c r="BG152" s="383"/>
      <c r="BH152" s="383"/>
      <c r="BI152" s="494"/>
      <c r="BJ152" s="380"/>
      <c r="BK152" s="385"/>
      <c r="BL152" s="383"/>
      <c r="BM152" s="383"/>
      <c r="BN152" s="383"/>
      <c r="BO152" s="383"/>
      <c r="BP152" s="383"/>
      <c r="BQ152" s="383"/>
      <c r="BR152" s="383"/>
      <c r="BS152" s="383"/>
      <c r="BT152" s="384"/>
      <c r="BU152" s="385"/>
      <c r="BV152" s="383"/>
      <c r="BW152" s="383"/>
      <c r="BX152" s="383"/>
      <c r="BY152" s="383"/>
      <c r="BZ152" s="383"/>
      <c r="CA152" s="383"/>
      <c r="CB152" s="383"/>
      <c r="CC152" s="383"/>
      <c r="CD152" s="384"/>
      <c r="CE152" s="426"/>
      <c r="CF152" s="385"/>
      <c r="CG152" s="383"/>
      <c r="CH152" s="383"/>
      <c r="CI152" s="383"/>
      <c r="CJ152" s="384"/>
      <c r="CK152" s="427"/>
      <c r="CL152" s="425"/>
      <c r="CM152" s="385"/>
      <c r="CN152" s="383"/>
      <c r="CO152" s="383"/>
      <c r="CP152" s="383"/>
      <c r="CQ152" s="383"/>
      <c r="CR152" s="383"/>
      <c r="CS152" s="383"/>
      <c r="CT152" s="383"/>
      <c r="CU152" s="383"/>
      <c r="CV152" s="384"/>
      <c r="CW152" s="380"/>
      <c r="CX152" s="380"/>
      <c r="CY152" s="385"/>
      <c r="CZ152" s="383"/>
      <c r="DA152" s="383"/>
      <c r="DB152" s="383"/>
      <c r="DC152" s="383"/>
      <c r="DD152" s="383"/>
      <c r="DE152" s="383"/>
      <c r="DF152" s="383"/>
      <c r="DG152" s="383"/>
      <c r="DH152" s="384"/>
      <c r="DI152" s="377"/>
      <c r="DJ152" s="377"/>
      <c r="DK152" s="422"/>
      <c r="DL152" s="422"/>
      <c r="DM152" s="422"/>
      <c r="DN152" s="422"/>
      <c r="DO152" s="422"/>
      <c r="DP152" s="422"/>
      <c r="DQ152" s="421"/>
      <c r="DR152" s="385"/>
      <c r="DS152" s="383"/>
      <c r="DT152" s="383"/>
      <c r="DU152" s="383"/>
      <c r="DV152" s="384"/>
      <c r="DW152" s="451"/>
      <c r="DX152" s="385"/>
      <c r="DY152" s="383"/>
      <c r="DZ152" s="383"/>
      <c r="EA152" s="383"/>
      <c r="EB152" s="384"/>
      <c r="EC152" s="451"/>
      <c r="ED152" s="450"/>
    </row>
    <row r="153" spans="2:134" ht="12.6" customHeight="1" x14ac:dyDescent="0.2">
      <c r="B153" s="469">
        <f t="shared" ref="B153" si="2726">B150+1</f>
        <v>49</v>
      </c>
      <c r="C153" s="457"/>
      <c r="D153" s="457"/>
      <c r="E153" s="457"/>
      <c r="F153" s="470" t="s">
        <v>212</v>
      </c>
      <c r="G153" s="461"/>
      <c r="H153" s="462" t="str">
        <f t="shared" ref="H153" si="2727">IF($F153="3e)  Skoršia transpozícia  - zavedenie transpozície pred termínom ktorý určuje smernica EÚ. "," ","")</f>
        <v/>
      </c>
      <c r="I153" s="462" t="str">
        <f t="shared" ref="I153" si="2728">IF($F153="3e)  Skoršia transpozícia  - zavedenie transpozície pred termínom ktorý určuje smernica EÚ. ",$H153,"NA")</f>
        <v>NA</v>
      </c>
      <c r="J153" s="486">
        <f>IF(I153&gt;12,1,I153/12)</f>
        <v>1</v>
      </c>
      <c r="K153" s="470"/>
      <c r="L153" s="436"/>
      <c r="M153" s="473">
        <f>IF(L153="N",0,L153)</f>
        <v>0</v>
      </c>
      <c r="N153" s="436" t="s">
        <v>212</v>
      </c>
      <c r="O153" s="436"/>
      <c r="P153" s="436"/>
      <c r="Q153" s="408" t="s">
        <v>36</v>
      </c>
      <c r="R153" s="409">
        <f>VLOOKUP(Q153,vstupy!$B$3:$C$15,2,FALSE)</f>
        <v>0</v>
      </c>
      <c r="S153" s="436"/>
      <c r="T153" s="445"/>
      <c r="U153" s="408" t="s">
        <v>36</v>
      </c>
      <c r="V153" s="409">
        <f>VLOOKUP(U153,vstupy!$B$3:$C$15,2,FALSE)</f>
        <v>0</v>
      </c>
      <c r="W153" s="436"/>
      <c r="X153" s="194" t="s">
        <v>157</v>
      </c>
      <c r="Y153" s="208" t="s">
        <v>152</v>
      </c>
      <c r="Z153" s="205">
        <f>VLOOKUP($X153,vstupy!$B$18:$F$31,MATCH($Y153,vstupy!$B$17:$F$17,0),0)</f>
        <v>0</v>
      </c>
      <c r="AA153" s="133" t="s">
        <v>158</v>
      </c>
      <c r="AB153" s="205">
        <f>VLOOKUP($AA153,vstupy!$B$34:$C$36,2,FALSE)</f>
        <v>0</v>
      </c>
      <c r="AC153" s="205">
        <f t="shared" si="2496"/>
        <v>0</v>
      </c>
      <c r="AD153" s="465" t="s">
        <v>36</v>
      </c>
      <c r="AE153" s="417">
        <f>VLOOKUP(AD153,vstupy!$B$3:$C$15,2,FALSE)</f>
        <v>0</v>
      </c>
      <c r="AF153" s="458" t="str">
        <f>IFERROR(IF(M153=0,"N",O153/L153*J153),0)</f>
        <v>N</v>
      </c>
      <c r="AG153" s="414">
        <f>O153*J153</f>
        <v>0</v>
      </c>
      <c r="AH153" s="416">
        <f t="shared" ref="AH153" si="2729">P153*R153*J153</f>
        <v>0</v>
      </c>
      <c r="AI153" s="413">
        <f t="shared" ref="AI153" si="2730">IFERROR(AH153*M153,0)</f>
        <v>0</v>
      </c>
      <c r="AJ153" s="416" t="str">
        <f t="shared" si="2672"/>
        <v>N</v>
      </c>
      <c r="AK153" s="414">
        <f t="shared" ref="AK153" si="2731">S153*J153</f>
        <v>0</v>
      </c>
      <c r="AL153" s="414">
        <f>T153*V153*J153</f>
        <v>0</v>
      </c>
      <c r="AM153" s="429">
        <f t="shared" ref="AM153" si="2732">IFERROR(AL153*M153,0)</f>
        <v>0</v>
      </c>
      <c r="AN153" s="413">
        <f t="shared" ref="AN153" si="2733">IF(W153&gt;0,IF(AE153&gt;0,($G$5/160)*(W153/60)*AE153*J153,0),IF(AE153&gt;0,($G$5/160)*((AC153+AC154+AC155)/60)*AE153*J153,0))</f>
        <v>0</v>
      </c>
      <c r="AO153" s="415">
        <f>IFERROR(AN153*M153,0)</f>
        <v>0</v>
      </c>
      <c r="AP153" s="385">
        <f t="shared" ref="AP153" si="2734">IF($N153="In (zvyšuje náklady)",AF153,0)</f>
        <v>0</v>
      </c>
      <c r="AQ153" s="383">
        <f t="shared" ref="AQ153" si="2735">IF($N153="In (zvyšuje náklady)",AG153,0)</f>
        <v>0</v>
      </c>
      <c r="AR153" s="383">
        <f t="shared" ref="AR153" si="2736">IF($N153="In (zvyšuje náklady)",AH153,0)</f>
        <v>0</v>
      </c>
      <c r="AS153" s="383">
        <f t="shared" ref="AS153" si="2737">IF($N153="In (zvyšuje náklady)",AI153,0)</f>
        <v>0</v>
      </c>
      <c r="AT153" s="383">
        <f t="shared" ref="AT153" si="2738">IF($N153="In (zvyšuje náklady)",AJ153,0)</f>
        <v>0</v>
      </c>
      <c r="AU153" s="383">
        <f t="shared" ref="AU153" si="2739">IF($N153="In (zvyšuje náklady)",AK153,0)</f>
        <v>0</v>
      </c>
      <c r="AV153" s="383">
        <f t="shared" ref="AV153" si="2740">IF($N153="In (zvyšuje náklady)",AL153,0)</f>
        <v>0</v>
      </c>
      <c r="AW153" s="383">
        <f t="shared" ref="AW153" si="2741">IF($N153="In (zvyšuje náklady)",AM153,0)</f>
        <v>0</v>
      </c>
      <c r="AX153" s="383">
        <f t="shared" ref="AX153" si="2742">IF($N153="In (zvyšuje náklady)",AN153,0)</f>
        <v>0</v>
      </c>
      <c r="AY153" s="383">
        <f t="shared" ref="AY153" si="2743">IF($N153="In (zvyšuje náklady)",AO153,0)</f>
        <v>0</v>
      </c>
      <c r="AZ153" s="383" t="str">
        <f t="shared" ref="AZ153" si="2744">IF($N153="Out (znižuje náklady)",AF153,"0")</f>
        <v>0</v>
      </c>
      <c r="BA153" s="383" t="str">
        <f t="shared" ref="BA153" si="2745">IF($N153="Out (znižuje náklady)",AG153,"0")</f>
        <v>0</v>
      </c>
      <c r="BB153" s="383" t="str">
        <f t="shared" ref="BB153" si="2746">IF($N153="Out (znižuje náklady)",AH153,"0")</f>
        <v>0</v>
      </c>
      <c r="BC153" s="383" t="str">
        <f t="shared" ref="BC153" si="2747">IF($N153="Out (znižuje náklady)",AI153,"0")</f>
        <v>0</v>
      </c>
      <c r="BD153" s="383" t="str">
        <f t="shared" ref="BD153" si="2748">IF($N153="Out (znižuje náklady)",AJ153,"0")</f>
        <v>0</v>
      </c>
      <c r="BE153" s="383" t="str">
        <f t="shared" ref="BE153" si="2749">IF($N153="Out (znižuje náklady)",AK153,"0")</f>
        <v>0</v>
      </c>
      <c r="BF153" s="383" t="str">
        <f t="shared" ref="BF153" si="2750">IF($N153="Out (znižuje náklady)",AL153,"0")</f>
        <v>0</v>
      </c>
      <c r="BG153" s="383" t="str">
        <f t="shared" ref="BG153" si="2751">IF($N153="Out (znižuje náklady)",AM153,"0")</f>
        <v>0</v>
      </c>
      <c r="BH153" s="383" t="str">
        <f t="shared" ref="BH153" si="2752">IF($N153="Out (znižuje náklady)",AN153,"0")</f>
        <v>0</v>
      </c>
      <c r="BI153" s="494" t="str">
        <f t="shared" ref="BI153" si="2753">IF($N153="Out (znižuje náklady)",AO153,"0")</f>
        <v>0</v>
      </c>
      <c r="BJ153" s="380">
        <f>IF(F153=vstupy!$B$47,0,1)</f>
        <v>1</v>
      </c>
      <c r="BK153" s="385">
        <f t="shared" ref="BK153" si="2754">$BJ153*AP153</f>
        <v>0</v>
      </c>
      <c r="BL153" s="383">
        <f t="shared" ref="BL153" si="2755">$BJ153*AQ153</f>
        <v>0</v>
      </c>
      <c r="BM153" s="383">
        <f t="shared" ref="BM153" si="2756">$BJ153*AR153</f>
        <v>0</v>
      </c>
      <c r="BN153" s="383">
        <f t="shared" ref="BN153" si="2757">$BJ153*AS153</f>
        <v>0</v>
      </c>
      <c r="BO153" s="383">
        <f t="shared" ref="BO153" si="2758">$BJ153*AT153</f>
        <v>0</v>
      </c>
      <c r="BP153" s="383">
        <f t="shared" ref="BP153" si="2759">$BJ153*AU153</f>
        <v>0</v>
      </c>
      <c r="BQ153" s="383">
        <f t="shared" ref="BQ153" si="2760">$BJ153*AV153</f>
        <v>0</v>
      </c>
      <c r="BR153" s="383">
        <f t="shared" ref="BR153" si="2761">$BJ153*AW153</f>
        <v>0</v>
      </c>
      <c r="BS153" s="383">
        <f t="shared" ref="BS153" si="2762">$BJ153*AX153</f>
        <v>0</v>
      </c>
      <c r="BT153" s="384">
        <f t="shared" ref="BT153" si="2763">$BJ153*AY153</f>
        <v>0</v>
      </c>
      <c r="BU153" s="385">
        <f t="shared" ref="BU153" si="2764">$BJ153*AZ153</f>
        <v>0</v>
      </c>
      <c r="BV153" s="383">
        <f t="shared" ref="BV153" si="2765">$BJ153*BA153</f>
        <v>0</v>
      </c>
      <c r="BW153" s="383">
        <f t="shared" ref="BW153" si="2766">$BJ153*BB153</f>
        <v>0</v>
      </c>
      <c r="BX153" s="383">
        <f t="shared" ref="BX153" si="2767">$BJ153*BC153</f>
        <v>0</v>
      </c>
      <c r="BY153" s="383">
        <f t="shared" ref="BY153" si="2768">$BJ153*BD153</f>
        <v>0</v>
      </c>
      <c r="BZ153" s="383">
        <f t="shared" ref="BZ153" si="2769">$BJ153*BE153</f>
        <v>0</v>
      </c>
      <c r="CA153" s="383">
        <f t="shared" ref="CA153" si="2770">$BJ153*BF153</f>
        <v>0</v>
      </c>
      <c r="CB153" s="383">
        <f t="shared" ref="CB153" si="2771">$BJ153*BG153</f>
        <v>0</v>
      </c>
      <c r="CC153" s="383">
        <f t="shared" ref="CC153" si="2772">$BJ153*BH153</f>
        <v>0</v>
      </c>
      <c r="CD153" s="384">
        <f t="shared" ref="CD153" si="2773">$BJ153*BI153</f>
        <v>0</v>
      </c>
      <c r="CE153" s="426">
        <f>IF(N153="Nemení sa",1,0)</f>
        <v>0</v>
      </c>
      <c r="CF153" s="385">
        <f>AG153*$CE153</f>
        <v>0</v>
      </c>
      <c r="CG153" s="383">
        <f>AI153*$CE153</f>
        <v>0</v>
      </c>
      <c r="CH153" s="383">
        <f>AK153*$CE153</f>
        <v>0</v>
      </c>
      <c r="CI153" s="383">
        <f>AM153*$CE153</f>
        <v>0</v>
      </c>
      <c r="CJ153" s="384">
        <f>AO153*$CE153</f>
        <v>0</v>
      </c>
      <c r="CK153" s="427">
        <f t="shared" ref="CK153" si="2774">SUM(CF153:CJ155)</f>
        <v>0</v>
      </c>
      <c r="CL153" s="423">
        <f>IF(F153=vstupy!B$42,"1",0)</f>
        <v>0</v>
      </c>
      <c r="CM153" s="385">
        <f t="shared" ref="CM153:CV153" si="2775">IF($CL153="1",AP153,0)</f>
        <v>0</v>
      </c>
      <c r="CN153" s="383">
        <f t="shared" si="2775"/>
        <v>0</v>
      </c>
      <c r="CO153" s="383">
        <f t="shared" si="2775"/>
        <v>0</v>
      </c>
      <c r="CP153" s="383">
        <f t="shared" si="2775"/>
        <v>0</v>
      </c>
      <c r="CQ153" s="383">
        <f t="shared" si="2775"/>
        <v>0</v>
      </c>
      <c r="CR153" s="383">
        <f t="shared" si="2775"/>
        <v>0</v>
      </c>
      <c r="CS153" s="383">
        <f t="shared" si="2775"/>
        <v>0</v>
      </c>
      <c r="CT153" s="383">
        <f t="shared" si="2775"/>
        <v>0</v>
      </c>
      <c r="CU153" s="383">
        <f t="shared" si="2775"/>
        <v>0</v>
      </c>
      <c r="CV153" s="384">
        <f t="shared" si="2775"/>
        <v>0</v>
      </c>
      <c r="CW153" s="380">
        <f>CP153+CT153+CV153</f>
        <v>0</v>
      </c>
      <c r="CX153" s="380">
        <f t="shared" ref="CX153" si="2776">CN153+CR153</f>
        <v>0</v>
      </c>
      <c r="CY153" s="385">
        <f t="shared" ref="CY153:DH153" si="2777">IF($CL153="1",AZ153,0)</f>
        <v>0</v>
      </c>
      <c r="CZ153" s="383">
        <f t="shared" si="2777"/>
        <v>0</v>
      </c>
      <c r="DA153" s="383">
        <f t="shared" si="2777"/>
        <v>0</v>
      </c>
      <c r="DB153" s="383">
        <f t="shared" si="2777"/>
        <v>0</v>
      </c>
      <c r="DC153" s="383">
        <f t="shared" si="2777"/>
        <v>0</v>
      </c>
      <c r="DD153" s="383">
        <f t="shared" si="2777"/>
        <v>0</v>
      </c>
      <c r="DE153" s="383">
        <f t="shared" si="2777"/>
        <v>0</v>
      </c>
      <c r="DF153" s="383">
        <f t="shared" si="2777"/>
        <v>0</v>
      </c>
      <c r="DG153" s="383">
        <f t="shared" si="2777"/>
        <v>0</v>
      </c>
      <c r="DH153" s="384">
        <f t="shared" si="2777"/>
        <v>0</v>
      </c>
      <c r="DI153" s="377">
        <f>DB153+DF153+DH153</f>
        <v>0</v>
      </c>
      <c r="DJ153" s="377">
        <f t="shared" ref="DJ153" si="2778">CZ153+DD153</f>
        <v>0</v>
      </c>
      <c r="DK153" s="422">
        <f>IF(CE153=0,1,0)</f>
        <v>1</v>
      </c>
      <c r="DL153" s="422">
        <f>IFERROR(IF($AF153="N",AH153+AJ153+AL153+AN153,AF153+AH153+AJ153+AL153+AN153),0)*$DK153</f>
        <v>0</v>
      </c>
      <c r="DM153" s="422">
        <f>(AG153+AI153+AK153+AM153+AO153)*$DK153</f>
        <v>0</v>
      </c>
      <c r="DN153" s="422">
        <f>AS153+AW153+AY153-CW153</f>
        <v>0</v>
      </c>
      <c r="DO153" s="422">
        <f>BC153+BG153+BI153-DI153</f>
        <v>0</v>
      </c>
      <c r="DP153" s="422">
        <f>DN153+DO153</f>
        <v>0</v>
      </c>
      <c r="DQ153" s="421" t="str">
        <f>IF(OR(F153=vstupy!B$40,F153=vstupy!B$41,F153=vstupy!B$42,),"0","1")</f>
        <v>0</v>
      </c>
      <c r="DR153" s="385">
        <f>IF($DQ153="1",AQ153,"0")+CF153</f>
        <v>0</v>
      </c>
      <c r="DS153" s="383">
        <f>IF($DQ153="1",AS153,"0")+CG153</f>
        <v>0</v>
      </c>
      <c r="DT153" s="383">
        <f>IF($DQ153="1",AU153,"0")+CH153</f>
        <v>0</v>
      </c>
      <c r="DU153" s="383">
        <f>IF($DQ153="1",AW153,"0")+CI153</f>
        <v>0</v>
      </c>
      <c r="DV153" s="384">
        <f>IF($DQ153="1",AY153,"0")+CJ153</f>
        <v>0</v>
      </c>
      <c r="DW153" s="451">
        <f t="shared" ref="DW153" si="2779">SUM(DR153:DV155)</f>
        <v>0</v>
      </c>
      <c r="DX153" s="385" t="str">
        <f t="shared" ref="DX153" si="2780">IF($DQ153="1",BA153,"0")</f>
        <v>0</v>
      </c>
      <c r="DY153" s="383" t="str">
        <f t="shared" ref="DY153" si="2781">IF($DQ153="1",BC153,"0")</f>
        <v>0</v>
      </c>
      <c r="DZ153" s="383" t="str">
        <f t="shared" ref="DZ153" si="2782">IF($DQ153="1",BE153,"0")</f>
        <v>0</v>
      </c>
      <c r="EA153" s="383" t="str">
        <f>IF($DQ153="1",BG153,"0")</f>
        <v>0</v>
      </c>
      <c r="EB153" s="384" t="str">
        <f>IF($DQ153="1",BI153,"0")</f>
        <v>0</v>
      </c>
      <c r="EC153" s="451">
        <f t="shared" ref="EC153" si="2783">SUM(DX153:EB155)</f>
        <v>0</v>
      </c>
      <c r="ED153" s="450">
        <f>EC153+DW153</f>
        <v>0</v>
      </c>
    </row>
    <row r="154" spans="2:134" ht="12.6" customHeight="1" x14ac:dyDescent="0.2">
      <c r="B154" s="469"/>
      <c r="C154" s="457"/>
      <c r="D154" s="457"/>
      <c r="E154" s="457"/>
      <c r="F154" s="471"/>
      <c r="G154" s="461"/>
      <c r="H154" s="463"/>
      <c r="I154" s="463"/>
      <c r="J154" s="487"/>
      <c r="K154" s="471"/>
      <c r="L154" s="436"/>
      <c r="M154" s="473"/>
      <c r="N154" s="436"/>
      <c r="O154" s="436"/>
      <c r="P154" s="436"/>
      <c r="Q154" s="408"/>
      <c r="R154" s="409"/>
      <c r="S154" s="436"/>
      <c r="T154" s="445"/>
      <c r="U154" s="408"/>
      <c r="V154" s="409"/>
      <c r="W154" s="436"/>
      <c r="X154" s="194" t="s">
        <v>157</v>
      </c>
      <c r="Y154" s="208" t="s">
        <v>152</v>
      </c>
      <c r="Z154" s="205">
        <f>VLOOKUP($X154,vstupy!$B$18:$F$31,MATCH($Y154,vstupy!$B$17:$F$17,0),0)</f>
        <v>0</v>
      </c>
      <c r="AA154" s="133" t="s">
        <v>158</v>
      </c>
      <c r="AB154" s="205">
        <f>VLOOKUP($AA154,vstupy!$B$34:$C$36,2,FALSE)</f>
        <v>0</v>
      </c>
      <c r="AC154" s="205">
        <f t="shared" si="2496"/>
        <v>0</v>
      </c>
      <c r="AD154" s="466"/>
      <c r="AE154" s="418"/>
      <c r="AF154" s="385"/>
      <c r="AG154" s="414"/>
      <c r="AH154" s="414"/>
      <c r="AI154" s="414"/>
      <c r="AJ154" s="414"/>
      <c r="AK154" s="414"/>
      <c r="AL154" s="414"/>
      <c r="AM154" s="430"/>
      <c r="AN154" s="414"/>
      <c r="AO154" s="415"/>
      <c r="AP154" s="385"/>
      <c r="AQ154" s="383"/>
      <c r="AR154" s="383"/>
      <c r="AS154" s="383"/>
      <c r="AT154" s="383"/>
      <c r="AU154" s="383"/>
      <c r="AV154" s="383"/>
      <c r="AW154" s="383"/>
      <c r="AX154" s="383"/>
      <c r="AY154" s="383"/>
      <c r="AZ154" s="383"/>
      <c r="BA154" s="383"/>
      <c r="BB154" s="383"/>
      <c r="BC154" s="383"/>
      <c r="BD154" s="383"/>
      <c r="BE154" s="383"/>
      <c r="BF154" s="383"/>
      <c r="BG154" s="383"/>
      <c r="BH154" s="383"/>
      <c r="BI154" s="494"/>
      <c r="BJ154" s="380"/>
      <c r="BK154" s="385"/>
      <c r="BL154" s="383"/>
      <c r="BM154" s="383"/>
      <c r="BN154" s="383"/>
      <c r="BO154" s="383"/>
      <c r="BP154" s="383"/>
      <c r="BQ154" s="383"/>
      <c r="BR154" s="383"/>
      <c r="BS154" s="383"/>
      <c r="BT154" s="384"/>
      <c r="BU154" s="385"/>
      <c r="BV154" s="383"/>
      <c r="BW154" s="383"/>
      <c r="BX154" s="383"/>
      <c r="BY154" s="383"/>
      <c r="BZ154" s="383"/>
      <c r="CA154" s="383"/>
      <c r="CB154" s="383"/>
      <c r="CC154" s="383"/>
      <c r="CD154" s="384"/>
      <c r="CE154" s="426"/>
      <c r="CF154" s="385"/>
      <c r="CG154" s="383"/>
      <c r="CH154" s="383"/>
      <c r="CI154" s="383"/>
      <c r="CJ154" s="384"/>
      <c r="CK154" s="427"/>
      <c r="CL154" s="424"/>
      <c r="CM154" s="385"/>
      <c r="CN154" s="383"/>
      <c r="CO154" s="383"/>
      <c r="CP154" s="383"/>
      <c r="CQ154" s="383"/>
      <c r="CR154" s="383"/>
      <c r="CS154" s="383"/>
      <c r="CT154" s="383"/>
      <c r="CU154" s="383"/>
      <c r="CV154" s="384"/>
      <c r="CW154" s="380"/>
      <c r="CX154" s="380"/>
      <c r="CY154" s="385"/>
      <c r="CZ154" s="383"/>
      <c r="DA154" s="383"/>
      <c r="DB154" s="383"/>
      <c r="DC154" s="383"/>
      <c r="DD154" s="383"/>
      <c r="DE154" s="383"/>
      <c r="DF154" s="383"/>
      <c r="DG154" s="383"/>
      <c r="DH154" s="384"/>
      <c r="DI154" s="377"/>
      <c r="DJ154" s="377"/>
      <c r="DK154" s="422"/>
      <c r="DL154" s="422"/>
      <c r="DM154" s="422"/>
      <c r="DN154" s="422"/>
      <c r="DO154" s="422"/>
      <c r="DP154" s="422"/>
      <c r="DQ154" s="421"/>
      <c r="DR154" s="385"/>
      <c r="DS154" s="383"/>
      <c r="DT154" s="383"/>
      <c r="DU154" s="383"/>
      <c r="DV154" s="384"/>
      <c r="DW154" s="451"/>
      <c r="DX154" s="385"/>
      <c r="DY154" s="383"/>
      <c r="DZ154" s="383"/>
      <c r="EA154" s="383"/>
      <c r="EB154" s="384"/>
      <c r="EC154" s="451"/>
      <c r="ED154" s="450"/>
    </row>
    <row r="155" spans="2:134" ht="12.6" customHeight="1" x14ac:dyDescent="0.2">
      <c r="B155" s="469"/>
      <c r="C155" s="457"/>
      <c r="D155" s="457"/>
      <c r="E155" s="457"/>
      <c r="F155" s="472"/>
      <c r="G155" s="461"/>
      <c r="H155" s="464"/>
      <c r="I155" s="464"/>
      <c r="J155" s="488"/>
      <c r="K155" s="472"/>
      <c r="L155" s="436"/>
      <c r="M155" s="473"/>
      <c r="N155" s="436"/>
      <c r="O155" s="436"/>
      <c r="P155" s="436"/>
      <c r="Q155" s="408"/>
      <c r="R155" s="409"/>
      <c r="S155" s="436"/>
      <c r="T155" s="445"/>
      <c r="U155" s="408"/>
      <c r="V155" s="409"/>
      <c r="W155" s="436"/>
      <c r="X155" s="194" t="s">
        <v>157</v>
      </c>
      <c r="Y155" s="208" t="s">
        <v>152</v>
      </c>
      <c r="Z155" s="205">
        <f>VLOOKUP($X155,vstupy!$B$18:$F$31,MATCH($Y155,vstupy!$B$17:$F$17,0),0)</f>
        <v>0</v>
      </c>
      <c r="AA155" s="133" t="s">
        <v>158</v>
      </c>
      <c r="AB155" s="205">
        <f>VLOOKUP($AA155,vstupy!$B$34:$C$36,2,FALSE)</f>
        <v>0</v>
      </c>
      <c r="AC155" s="205">
        <f t="shared" si="2496"/>
        <v>0</v>
      </c>
      <c r="AD155" s="467"/>
      <c r="AE155" s="419"/>
      <c r="AF155" s="385"/>
      <c r="AG155" s="414"/>
      <c r="AH155" s="414"/>
      <c r="AI155" s="414"/>
      <c r="AJ155" s="414"/>
      <c r="AK155" s="414"/>
      <c r="AL155" s="414"/>
      <c r="AM155" s="413"/>
      <c r="AN155" s="414"/>
      <c r="AO155" s="415"/>
      <c r="AP155" s="385"/>
      <c r="AQ155" s="383"/>
      <c r="AR155" s="383"/>
      <c r="AS155" s="383"/>
      <c r="AT155" s="383"/>
      <c r="AU155" s="383"/>
      <c r="AV155" s="383"/>
      <c r="AW155" s="383"/>
      <c r="AX155" s="383"/>
      <c r="AY155" s="383"/>
      <c r="AZ155" s="383"/>
      <c r="BA155" s="383"/>
      <c r="BB155" s="383"/>
      <c r="BC155" s="383"/>
      <c r="BD155" s="383"/>
      <c r="BE155" s="383"/>
      <c r="BF155" s="383"/>
      <c r="BG155" s="383"/>
      <c r="BH155" s="383"/>
      <c r="BI155" s="494"/>
      <c r="BJ155" s="380"/>
      <c r="BK155" s="385"/>
      <c r="BL155" s="383"/>
      <c r="BM155" s="383"/>
      <c r="BN155" s="383"/>
      <c r="BO155" s="383"/>
      <c r="BP155" s="383"/>
      <c r="BQ155" s="383"/>
      <c r="BR155" s="383"/>
      <c r="BS155" s="383"/>
      <c r="BT155" s="384"/>
      <c r="BU155" s="385"/>
      <c r="BV155" s="383"/>
      <c r="BW155" s="383"/>
      <c r="BX155" s="383"/>
      <c r="BY155" s="383"/>
      <c r="BZ155" s="383"/>
      <c r="CA155" s="383"/>
      <c r="CB155" s="383"/>
      <c r="CC155" s="383"/>
      <c r="CD155" s="384"/>
      <c r="CE155" s="426"/>
      <c r="CF155" s="385"/>
      <c r="CG155" s="383"/>
      <c r="CH155" s="383"/>
      <c r="CI155" s="383"/>
      <c r="CJ155" s="384"/>
      <c r="CK155" s="427"/>
      <c r="CL155" s="425"/>
      <c r="CM155" s="385"/>
      <c r="CN155" s="383"/>
      <c r="CO155" s="383"/>
      <c r="CP155" s="383"/>
      <c r="CQ155" s="383"/>
      <c r="CR155" s="383"/>
      <c r="CS155" s="383"/>
      <c r="CT155" s="383"/>
      <c r="CU155" s="383"/>
      <c r="CV155" s="384"/>
      <c r="CW155" s="380"/>
      <c r="CX155" s="380"/>
      <c r="CY155" s="385"/>
      <c r="CZ155" s="383"/>
      <c r="DA155" s="383"/>
      <c r="DB155" s="383"/>
      <c r="DC155" s="383"/>
      <c r="DD155" s="383"/>
      <c r="DE155" s="383"/>
      <c r="DF155" s="383"/>
      <c r="DG155" s="383"/>
      <c r="DH155" s="384"/>
      <c r="DI155" s="377"/>
      <c r="DJ155" s="377"/>
      <c r="DK155" s="422"/>
      <c r="DL155" s="422"/>
      <c r="DM155" s="422"/>
      <c r="DN155" s="422"/>
      <c r="DO155" s="422"/>
      <c r="DP155" s="422"/>
      <c r="DQ155" s="421"/>
      <c r="DR155" s="385"/>
      <c r="DS155" s="383"/>
      <c r="DT155" s="383"/>
      <c r="DU155" s="383"/>
      <c r="DV155" s="384"/>
      <c r="DW155" s="451"/>
      <c r="DX155" s="385"/>
      <c r="DY155" s="383"/>
      <c r="DZ155" s="383"/>
      <c r="EA155" s="383"/>
      <c r="EB155" s="384"/>
      <c r="EC155" s="451"/>
      <c r="ED155" s="450"/>
    </row>
    <row r="156" spans="2:134" ht="12.6" customHeight="1" x14ac:dyDescent="0.2">
      <c r="B156" s="469">
        <f t="shared" ref="B156" si="2784">B153+1</f>
        <v>50</v>
      </c>
      <c r="C156" s="457"/>
      <c r="D156" s="457"/>
      <c r="E156" s="457"/>
      <c r="F156" s="470" t="s">
        <v>212</v>
      </c>
      <c r="G156" s="461"/>
      <c r="H156" s="462" t="str">
        <f t="shared" ref="H156" si="2785">IF($F156="3e)  Skoršia transpozícia  - zavedenie transpozície pred termínom ktorý určuje smernica EÚ. "," ","")</f>
        <v/>
      </c>
      <c r="I156" s="462" t="str">
        <f t="shared" ref="I156" si="2786">IF($F156="3e)  Skoršia transpozícia  - zavedenie transpozície pred termínom ktorý určuje smernica EÚ. ",$H156,"NA")</f>
        <v>NA</v>
      </c>
      <c r="J156" s="486">
        <f>IF(I156&gt;12,1,I156/12)</f>
        <v>1</v>
      </c>
      <c r="K156" s="470"/>
      <c r="L156" s="436"/>
      <c r="M156" s="473">
        <f>IF(L156="N",0,L156)</f>
        <v>0</v>
      </c>
      <c r="N156" s="436" t="s">
        <v>212</v>
      </c>
      <c r="O156" s="436"/>
      <c r="P156" s="436"/>
      <c r="Q156" s="408" t="s">
        <v>36</v>
      </c>
      <c r="R156" s="409">
        <f>VLOOKUP(Q156,vstupy!$B$3:$C$15,2,FALSE)</f>
        <v>0</v>
      </c>
      <c r="S156" s="436"/>
      <c r="T156" s="445"/>
      <c r="U156" s="408" t="s">
        <v>36</v>
      </c>
      <c r="V156" s="409">
        <f>VLOOKUP(U156,vstupy!$B$3:$C$15,2,FALSE)</f>
        <v>0</v>
      </c>
      <c r="W156" s="436"/>
      <c r="X156" s="194" t="s">
        <v>157</v>
      </c>
      <c r="Y156" s="208" t="s">
        <v>152</v>
      </c>
      <c r="Z156" s="205">
        <f>VLOOKUP($X156,vstupy!$B$18:$F$31,MATCH($Y156,vstupy!$B$17:$F$17,0),0)</f>
        <v>0</v>
      </c>
      <c r="AA156" s="133" t="s">
        <v>158</v>
      </c>
      <c r="AB156" s="205">
        <f>VLOOKUP($AA156,vstupy!$B$34:$C$36,2,FALSE)</f>
        <v>0</v>
      </c>
      <c r="AC156" s="205">
        <f t="shared" si="2496"/>
        <v>0</v>
      </c>
      <c r="AD156" s="465" t="s">
        <v>36</v>
      </c>
      <c r="AE156" s="417">
        <f>VLOOKUP(AD156,vstupy!$B$3:$C$15,2,FALSE)</f>
        <v>0</v>
      </c>
      <c r="AF156" s="458" t="str">
        <f>IFERROR(IF(M156=0,"N",O156/L156*J156),0)</f>
        <v>N</v>
      </c>
      <c r="AG156" s="414">
        <f>O156*J156</f>
        <v>0</v>
      </c>
      <c r="AH156" s="416">
        <f t="shared" ref="AH156" si="2787">P156*R156*J156</f>
        <v>0</v>
      </c>
      <c r="AI156" s="413">
        <f t="shared" ref="AI156" si="2788">IFERROR(AH156*M156,0)</f>
        <v>0</v>
      </c>
      <c r="AJ156" s="416" t="str">
        <f t="shared" si="2672"/>
        <v>N</v>
      </c>
      <c r="AK156" s="414">
        <f t="shared" ref="AK156" si="2789">S156*J156</f>
        <v>0</v>
      </c>
      <c r="AL156" s="414">
        <f>T156*V156*J156</f>
        <v>0</v>
      </c>
      <c r="AM156" s="429">
        <f t="shared" ref="AM156" si="2790">IFERROR(AL156*M156,0)</f>
        <v>0</v>
      </c>
      <c r="AN156" s="413">
        <f t="shared" ref="AN156" si="2791">IF(W156&gt;0,IF(AE156&gt;0,($G$5/160)*(W156/60)*AE156*J156,0),IF(AE156&gt;0,($G$5/160)*((AC156+AC157+AC158)/60)*AE156*J156,0))</f>
        <v>0</v>
      </c>
      <c r="AO156" s="415">
        <f>IFERROR(AN156*M156,0)</f>
        <v>0</v>
      </c>
      <c r="AP156" s="385">
        <f t="shared" ref="AP156" si="2792">IF($N156="In (zvyšuje náklady)",AF156,0)</f>
        <v>0</v>
      </c>
      <c r="AQ156" s="383">
        <f t="shared" ref="AQ156" si="2793">IF($N156="In (zvyšuje náklady)",AG156,0)</f>
        <v>0</v>
      </c>
      <c r="AR156" s="383">
        <f t="shared" ref="AR156" si="2794">IF($N156="In (zvyšuje náklady)",AH156,0)</f>
        <v>0</v>
      </c>
      <c r="AS156" s="383">
        <f t="shared" ref="AS156" si="2795">IF($N156="In (zvyšuje náklady)",AI156,0)</f>
        <v>0</v>
      </c>
      <c r="AT156" s="383">
        <f t="shared" ref="AT156" si="2796">IF($N156="In (zvyšuje náklady)",AJ156,0)</f>
        <v>0</v>
      </c>
      <c r="AU156" s="383">
        <f t="shared" ref="AU156" si="2797">IF($N156="In (zvyšuje náklady)",AK156,0)</f>
        <v>0</v>
      </c>
      <c r="AV156" s="383">
        <f t="shared" ref="AV156" si="2798">IF($N156="In (zvyšuje náklady)",AL156,0)</f>
        <v>0</v>
      </c>
      <c r="AW156" s="383">
        <f t="shared" ref="AW156" si="2799">IF($N156="In (zvyšuje náklady)",AM156,0)</f>
        <v>0</v>
      </c>
      <c r="AX156" s="383">
        <f t="shared" ref="AX156" si="2800">IF($N156="In (zvyšuje náklady)",AN156,0)</f>
        <v>0</v>
      </c>
      <c r="AY156" s="383">
        <f t="shared" ref="AY156" si="2801">IF($N156="In (zvyšuje náklady)",AO156,0)</f>
        <v>0</v>
      </c>
      <c r="AZ156" s="383" t="str">
        <f t="shared" ref="AZ156" si="2802">IF($N156="Out (znižuje náklady)",AF156,"0")</f>
        <v>0</v>
      </c>
      <c r="BA156" s="383" t="str">
        <f t="shared" ref="BA156" si="2803">IF($N156="Out (znižuje náklady)",AG156,"0")</f>
        <v>0</v>
      </c>
      <c r="BB156" s="383" t="str">
        <f t="shared" ref="BB156" si="2804">IF($N156="Out (znižuje náklady)",AH156,"0")</f>
        <v>0</v>
      </c>
      <c r="BC156" s="383" t="str">
        <f t="shared" ref="BC156" si="2805">IF($N156="Out (znižuje náklady)",AI156,"0")</f>
        <v>0</v>
      </c>
      <c r="BD156" s="383" t="str">
        <f t="shared" ref="BD156" si="2806">IF($N156="Out (znižuje náklady)",AJ156,"0")</f>
        <v>0</v>
      </c>
      <c r="BE156" s="383" t="str">
        <f t="shared" ref="BE156" si="2807">IF($N156="Out (znižuje náklady)",AK156,"0")</f>
        <v>0</v>
      </c>
      <c r="BF156" s="383" t="str">
        <f t="shared" ref="BF156" si="2808">IF($N156="Out (znižuje náklady)",AL156,"0")</f>
        <v>0</v>
      </c>
      <c r="BG156" s="383" t="str">
        <f t="shared" ref="BG156" si="2809">IF($N156="Out (znižuje náklady)",AM156,"0")</f>
        <v>0</v>
      </c>
      <c r="BH156" s="383" t="str">
        <f t="shared" ref="BH156" si="2810">IF($N156="Out (znižuje náklady)",AN156,"0")</f>
        <v>0</v>
      </c>
      <c r="BI156" s="494" t="str">
        <f t="shared" ref="BI156" si="2811">IF($N156="Out (znižuje náklady)",AO156,"0")</f>
        <v>0</v>
      </c>
      <c r="BJ156" s="380">
        <f>IF(F156=vstupy!$B$47,0,1)</f>
        <v>1</v>
      </c>
      <c r="BK156" s="385">
        <f t="shared" ref="BK156" si="2812">$BJ156*AP156</f>
        <v>0</v>
      </c>
      <c r="BL156" s="383">
        <f t="shared" ref="BL156" si="2813">$BJ156*AQ156</f>
        <v>0</v>
      </c>
      <c r="BM156" s="383">
        <f t="shared" ref="BM156" si="2814">$BJ156*AR156</f>
        <v>0</v>
      </c>
      <c r="BN156" s="383">
        <f t="shared" ref="BN156" si="2815">$BJ156*AS156</f>
        <v>0</v>
      </c>
      <c r="BO156" s="383">
        <f t="shared" ref="BO156" si="2816">$BJ156*AT156</f>
        <v>0</v>
      </c>
      <c r="BP156" s="383">
        <f t="shared" ref="BP156" si="2817">$BJ156*AU156</f>
        <v>0</v>
      </c>
      <c r="BQ156" s="383">
        <f t="shared" ref="BQ156" si="2818">$BJ156*AV156</f>
        <v>0</v>
      </c>
      <c r="BR156" s="383">
        <f t="shared" ref="BR156" si="2819">$BJ156*AW156</f>
        <v>0</v>
      </c>
      <c r="BS156" s="383">
        <f t="shared" ref="BS156" si="2820">$BJ156*AX156</f>
        <v>0</v>
      </c>
      <c r="BT156" s="384">
        <f t="shared" ref="BT156" si="2821">$BJ156*AY156</f>
        <v>0</v>
      </c>
      <c r="BU156" s="385">
        <f t="shared" ref="BU156" si="2822">$BJ156*AZ156</f>
        <v>0</v>
      </c>
      <c r="BV156" s="383">
        <f t="shared" ref="BV156" si="2823">$BJ156*BA156</f>
        <v>0</v>
      </c>
      <c r="BW156" s="383">
        <f t="shared" ref="BW156" si="2824">$BJ156*BB156</f>
        <v>0</v>
      </c>
      <c r="BX156" s="383">
        <f t="shared" ref="BX156" si="2825">$BJ156*BC156</f>
        <v>0</v>
      </c>
      <c r="BY156" s="383">
        <f t="shared" ref="BY156" si="2826">$BJ156*BD156</f>
        <v>0</v>
      </c>
      <c r="BZ156" s="383">
        <f t="shared" ref="BZ156" si="2827">$BJ156*BE156</f>
        <v>0</v>
      </c>
      <c r="CA156" s="383">
        <f t="shared" ref="CA156" si="2828">$BJ156*BF156</f>
        <v>0</v>
      </c>
      <c r="CB156" s="383">
        <f t="shared" ref="CB156" si="2829">$BJ156*BG156</f>
        <v>0</v>
      </c>
      <c r="CC156" s="383">
        <f t="shared" ref="CC156" si="2830">$BJ156*BH156</f>
        <v>0</v>
      </c>
      <c r="CD156" s="384">
        <f t="shared" ref="CD156" si="2831">$BJ156*BI156</f>
        <v>0</v>
      </c>
      <c r="CE156" s="426">
        <f>IF(N156="Nemení sa",1,0)</f>
        <v>0</v>
      </c>
      <c r="CF156" s="385">
        <f>AG156*$CE156</f>
        <v>0</v>
      </c>
      <c r="CG156" s="383">
        <f>AI156*$CE156</f>
        <v>0</v>
      </c>
      <c r="CH156" s="383">
        <f>AK156*$CE156</f>
        <v>0</v>
      </c>
      <c r="CI156" s="383">
        <f>AM156*$CE156</f>
        <v>0</v>
      </c>
      <c r="CJ156" s="384">
        <f>AO156*$CE156</f>
        <v>0</v>
      </c>
      <c r="CK156" s="427">
        <f t="shared" ref="CK156" si="2832">SUM(CF156:CJ158)</f>
        <v>0</v>
      </c>
      <c r="CL156" s="423">
        <f>IF(F156=vstupy!B$42,"1",0)</f>
        <v>0</v>
      </c>
      <c r="CM156" s="385">
        <f t="shared" ref="CM156:CV156" si="2833">IF($CL156="1",AP156,0)</f>
        <v>0</v>
      </c>
      <c r="CN156" s="383">
        <f t="shared" si="2833"/>
        <v>0</v>
      </c>
      <c r="CO156" s="383">
        <f t="shared" si="2833"/>
        <v>0</v>
      </c>
      <c r="CP156" s="383">
        <f t="shared" si="2833"/>
        <v>0</v>
      </c>
      <c r="CQ156" s="383">
        <f t="shared" si="2833"/>
        <v>0</v>
      </c>
      <c r="CR156" s="383">
        <f t="shared" si="2833"/>
        <v>0</v>
      </c>
      <c r="CS156" s="383">
        <f t="shared" si="2833"/>
        <v>0</v>
      </c>
      <c r="CT156" s="383">
        <f t="shared" si="2833"/>
        <v>0</v>
      </c>
      <c r="CU156" s="383">
        <f t="shared" si="2833"/>
        <v>0</v>
      </c>
      <c r="CV156" s="384">
        <f t="shared" si="2833"/>
        <v>0</v>
      </c>
      <c r="CW156" s="380">
        <f>CP156+CT156+CV156</f>
        <v>0</v>
      </c>
      <c r="CX156" s="380">
        <f t="shared" ref="CX156" si="2834">CN156+CR156</f>
        <v>0</v>
      </c>
      <c r="CY156" s="385">
        <f t="shared" ref="CY156:DH156" si="2835">IF($CL156="1",AZ156,0)</f>
        <v>0</v>
      </c>
      <c r="CZ156" s="383">
        <f t="shared" si="2835"/>
        <v>0</v>
      </c>
      <c r="DA156" s="383">
        <f t="shared" si="2835"/>
        <v>0</v>
      </c>
      <c r="DB156" s="383">
        <f t="shared" si="2835"/>
        <v>0</v>
      </c>
      <c r="DC156" s="383">
        <f t="shared" si="2835"/>
        <v>0</v>
      </c>
      <c r="DD156" s="383">
        <f t="shared" si="2835"/>
        <v>0</v>
      </c>
      <c r="DE156" s="383">
        <f t="shared" si="2835"/>
        <v>0</v>
      </c>
      <c r="DF156" s="383">
        <f t="shared" si="2835"/>
        <v>0</v>
      </c>
      <c r="DG156" s="383">
        <f t="shared" si="2835"/>
        <v>0</v>
      </c>
      <c r="DH156" s="384">
        <f t="shared" si="2835"/>
        <v>0</v>
      </c>
      <c r="DI156" s="377">
        <f>DB156+DF156+DH156</f>
        <v>0</v>
      </c>
      <c r="DJ156" s="377">
        <f t="shared" ref="DJ156" si="2836">CZ156+DD156</f>
        <v>0</v>
      </c>
      <c r="DK156" s="422">
        <f>IF(CE156=0,1,0)</f>
        <v>1</v>
      </c>
      <c r="DL156" s="422">
        <f>IFERROR(IF($AF156="N",AH156+AJ156+AL156+AN156,AF156+AH156+AJ156+AL156+AN156),0)*$DK156</f>
        <v>0</v>
      </c>
      <c r="DM156" s="422">
        <f>(AG156+AI156+AK156+AM156+AO156)*$DK156</f>
        <v>0</v>
      </c>
      <c r="DN156" s="422">
        <f>AS156+AW156+AY156-CW156</f>
        <v>0</v>
      </c>
      <c r="DO156" s="422">
        <f>BC156+BG156+BI156-DI156</f>
        <v>0</v>
      </c>
      <c r="DP156" s="422">
        <f>DN156+DO156</f>
        <v>0</v>
      </c>
      <c r="DQ156" s="421" t="str">
        <f>IF(OR(F156=vstupy!B$40,F156=vstupy!B$41,F156=vstupy!B$42,),"0","1")</f>
        <v>0</v>
      </c>
      <c r="DR156" s="385">
        <f>IF($DQ156="1",AQ156,"0")+CF156</f>
        <v>0</v>
      </c>
      <c r="DS156" s="383">
        <f>IF($DQ156="1",AS156,"0")+CG156</f>
        <v>0</v>
      </c>
      <c r="DT156" s="383">
        <f>IF($DQ156="1",AU156,"0")+CH156</f>
        <v>0</v>
      </c>
      <c r="DU156" s="383">
        <f>IF($DQ156="1",AW156,"0")+CI156</f>
        <v>0</v>
      </c>
      <c r="DV156" s="384">
        <f>IF($DQ156="1",AY156,"0")+CJ156</f>
        <v>0</v>
      </c>
      <c r="DW156" s="451">
        <f t="shared" ref="DW156" si="2837">SUM(DR156:DV158)</f>
        <v>0</v>
      </c>
      <c r="DX156" s="385" t="str">
        <f t="shared" ref="DX156" si="2838">IF($DQ156="1",BA156,"0")</f>
        <v>0</v>
      </c>
      <c r="DY156" s="383" t="str">
        <f t="shared" ref="DY156" si="2839">IF($DQ156="1",BC156,"0")</f>
        <v>0</v>
      </c>
      <c r="DZ156" s="383" t="str">
        <f t="shared" ref="DZ156" si="2840">IF($DQ156="1",BE156,"0")</f>
        <v>0</v>
      </c>
      <c r="EA156" s="383" t="str">
        <f>IF($DQ156="1",BG156,"0")</f>
        <v>0</v>
      </c>
      <c r="EB156" s="384" t="str">
        <f>IF($DQ156="1",BI156,"0")</f>
        <v>0</v>
      </c>
      <c r="EC156" s="451">
        <f>SUM(DX156:EB158)</f>
        <v>0</v>
      </c>
      <c r="ED156" s="450">
        <f>EC156+DW156</f>
        <v>0</v>
      </c>
    </row>
    <row r="157" spans="2:134" ht="12.6" customHeight="1" x14ac:dyDescent="0.2">
      <c r="B157" s="469"/>
      <c r="C157" s="457"/>
      <c r="D157" s="457"/>
      <c r="E157" s="457"/>
      <c r="F157" s="471"/>
      <c r="G157" s="461"/>
      <c r="H157" s="463"/>
      <c r="I157" s="463"/>
      <c r="J157" s="487"/>
      <c r="K157" s="471"/>
      <c r="L157" s="436"/>
      <c r="M157" s="473"/>
      <c r="N157" s="436"/>
      <c r="O157" s="436"/>
      <c r="P157" s="436"/>
      <c r="Q157" s="408"/>
      <c r="R157" s="409"/>
      <c r="S157" s="436"/>
      <c r="T157" s="445"/>
      <c r="U157" s="408"/>
      <c r="V157" s="409"/>
      <c r="W157" s="436"/>
      <c r="X157" s="194" t="s">
        <v>157</v>
      </c>
      <c r="Y157" s="208" t="s">
        <v>152</v>
      </c>
      <c r="Z157" s="205">
        <f>VLOOKUP($X157,vstupy!$B$18:$F$31,MATCH($Y157,vstupy!$B$17:$F$17,0),0)</f>
        <v>0</v>
      </c>
      <c r="AA157" s="133" t="s">
        <v>158</v>
      </c>
      <c r="AB157" s="205">
        <f>VLOOKUP($AA157,vstupy!$B$34:$C$36,2,FALSE)</f>
        <v>0</v>
      </c>
      <c r="AC157" s="205">
        <f t="shared" si="2496"/>
        <v>0</v>
      </c>
      <c r="AD157" s="466"/>
      <c r="AE157" s="418"/>
      <c r="AF157" s="385"/>
      <c r="AG157" s="414"/>
      <c r="AH157" s="414"/>
      <c r="AI157" s="414"/>
      <c r="AJ157" s="414"/>
      <c r="AK157" s="414"/>
      <c r="AL157" s="414"/>
      <c r="AM157" s="430"/>
      <c r="AN157" s="414"/>
      <c r="AO157" s="415"/>
      <c r="AP157" s="385"/>
      <c r="AQ157" s="383"/>
      <c r="AR157" s="383"/>
      <c r="AS157" s="383"/>
      <c r="AT157" s="383"/>
      <c r="AU157" s="383"/>
      <c r="AV157" s="383"/>
      <c r="AW157" s="383"/>
      <c r="AX157" s="383"/>
      <c r="AY157" s="383"/>
      <c r="AZ157" s="383"/>
      <c r="BA157" s="383"/>
      <c r="BB157" s="383"/>
      <c r="BC157" s="383"/>
      <c r="BD157" s="383"/>
      <c r="BE157" s="383"/>
      <c r="BF157" s="383"/>
      <c r="BG157" s="383"/>
      <c r="BH157" s="383"/>
      <c r="BI157" s="494"/>
      <c r="BJ157" s="380"/>
      <c r="BK157" s="385"/>
      <c r="BL157" s="383"/>
      <c r="BM157" s="383"/>
      <c r="BN157" s="383"/>
      <c r="BO157" s="383"/>
      <c r="BP157" s="383"/>
      <c r="BQ157" s="383"/>
      <c r="BR157" s="383"/>
      <c r="BS157" s="383"/>
      <c r="BT157" s="384"/>
      <c r="BU157" s="385"/>
      <c r="BV157" s="383"/>
      <c r="BW157" s="383"/>
      <c r="BX157" s="383"/>
      <c r="BY157" s="383"/>
      <c r="BZ157" s="383"/>
      <c r="CA157" s="383"/>
      <c r="CB157" s="383"/>
      <c r="CC157" s="383"/>
      <c r="CD157" s="384"/>
      <c r="CE157" s="426"/>
      <c r="CF157" s="385"/>
      <c r="CG157" s="383"/>
      <c r="CH157" s="383"/>
      <c r="CI157" s="383"/>
      <c r="CJ157" s="384"/>
      <c r="CK157" s="427"/>
      <c r="CL157" s="424"/>
      <c r="CM157" s="385"/>
      <c r="CN157" s="383"/>
      <c r="CO157" s="383"/>
      <c r="CP157" s="383"/>
      <c r="CQ157" s="383"/>
      <c r="CR157" s="383"/>
      <c r="CS157" s="383"/>
      <c r="CT157" s="383"/>
      <c r="CU157" s="383"/>
      <c r="CV157" s="384"/>
      <c r="CW157" s="380"/>
      <c r="CX157" s="380"/>
      <c r="CY157" s="385"/>
      <c r="CZ157" s="383"/>
      <c r="DA157" s="383"/>
      <c r="DB157" s="383"/>
      <c r="DC157" s="383"/>
      <c r="DD157" s="383"/>
      <c r="DE157" s="383"/>
      <c r="DF157" s="383"/>
      <c r="DG157" s="383"/>
      <c r="DH157" s="384"/>
      <c r="DI157" s="377"/>
      <c r="DJ157" s="377"/>
      <c r="DK157" s="422"/>
      <c r="DL157" s="422"/>
      <c r="DM157" s="422"/>
      <c r="DN157" s="422"/>
      <c r="DO157" s="422"/>
      <c r="DP157" s="422"/>
      <c r="DQ157" s="421"/>
      <c r="DR157" s="385"/>
      <c r="DS157" s="383"/>
      <c r="DT157" s="383"/>
      <c r="DU157" s="383"/>
      <c r="DV157" s="384"/>
      <c r="DW157" s="451"/>
      <c r="DX157" s="385"/>
      <c r="DY157" s="383"/>
      <c r="DZ157" s="383"/>
      <c r="EA157" s="383"/>
      <c r="EB157" s="384"/>
      <c r="EC157" s="451"/>
      <c r="ED157" s="450"/>
    </row>
    <row r="158" spans="2:134" ht="12.6" customHeight="1" thickBot="1" x14ac:dyDescent="0.25">
      <c r="B158" s="469"/>
      <c r="C158" s="457"/>
      <c r="D158" s="457"/>
      <c r="E158" s="457"/>
      <c r="F158" s="472"/>
      <c r="G158" s="461"/>
      <c r="H158" s="464"/>
      <c r="I158" s="464"/>
      <c r="J158" s="488"/>
      <c r="K158" s="472"/>
      <c r="L158" s="436"/>
      <c r="M158" s="473"/>
      <c r="N158" s="436"/>
      <c r="O158" s="436"/>
      <c r="P158" s="436"/>
      <c r="Q158" s="408"/>
      <c r="R158" s="409"/>
      <c r="S158" s="436"/>
      <c r="T158" s="445"/>
      <c r="U158" s="408"/>
      <c r="V158" s="409"/>
      <c r="W158" s="436"/>
      <c r="X158" s="194" t="s">
        <v>157</v>
      </c>
      <c r="Y158" s="208" t="s">
        <v>152</v>
      </c>
      <c r="Z158" s="205">
        <f>VLOOKUP($X158,vstupy!$B$18:$F$31,MATCH($Y158,vstupy!$B$17:$F$17,0),0)</f>
        <v>0</v>
      </c>
      <c r="AA158" s="133" t="s">
        <v>158</v>
      </c>
      <c r="AB158" s="205">
        <f>VLOOKUP($AA158,vstupy!$B$34:$C$36,2,FALSE)</f>
        <v>0</v>
      </c>
      <c r="AC158" s="205">
        <f t="shared" si="2496"/>
        <v>0</v>
      </c>
      <c r="AD158" s="467"/>
      <c r="AE158" s="419"/>
      <c r="AF158" s="492"/>
      <c r="AG158" s="491"/>
      <c r="AH158" s="491"/>
      <c r="AI158" s="414"/>
      <c r="AJ158" s="491"/>
      <c r="AK158" s="491"/>
      <c r="AL158" s="491"/>
      <c r="AM158" s="413"/>
      <c r="AN158" s="414"/>
      <c r="AO158" s="493"/>
      <c r="AP158" s="385"/>
      <c r="AQ158" s="383"/>
      <c r="AR158" s="383"/>
      <c r="AS158" s="383"/>
      <c r="AT158" s="383"/>
      <c r="AU158" s="383"/>
      <c r="AV158" s="383"/>
      <c r="AW158" s="383"/>
      <c r="AX158" s="383"/>
      <c r="AY158" s="383"/>
      <c r="AZ158" s="383"/>
      <c r="BA158" s="383"/>
      <c r="BB158" s="383"/>
      <c r="BC158" s="383"/>
      <c r="BD158" s="383"/>
      <c r="BE158" s="383"/>
      <c r="BF158" s="383"/>
      <c r="BG158" s="383"/>
      <c r="BH158" s="383"/>
      <c r="BI158" s="494"/>
      <c r="BJ158" s="380"/>
      <c r="BK158" s="385"/>
      <c r="BL158" s="383"/>
      <c r="BM158" s="383"/>
      <c r="BN158" s="383"/>
      <c r="BO158" s="383"/>
      <c r="BP158" s="383"/>
      <c r="BQ158" s="383"/>
      <c r="BR158" s="383"/>
      <c r="BS158" s="383"/>
      <c r="BT158" s="384"/>
      <c r="BU158" s="385"/>
      <c r="BV158" s="383"/>
      <c r="BW158" s="383"/>
      <c r="BX158" s="383"/>
      <c r="BY158" s="383"/>
      <c r="BZ158" s="383"/>
      <c r="CA158" s="383"/>
      <c r="CB158" s="383"/>
      <c r="CC158" s="383"/>
      <c r="CD158" s="384"/>
      <c r="CE158" s="426"/>
      <c r="CF158" s="385"/>
      <c r="CG158" s="383"/>
      <c r="CH158" s="383"/>
      <c r="CI158" s="383"/>
      <c r="CJ158" s="384"/>
      <c r="CK158" s="427"/>
      <c r="CL158" s="425"/>
      <c r="CM158" s="385"/>
      <c r="CN158" s="383"/>
      <c r="CO158" s="383"/>
      <c r="CP158" s="383"/>
      <c r="CQ158" s="383"/>
      <c r="CR158" s="383"/>
      <c r="CS158" s="383"/>
      <c r="CT158" s="383"/>
      <c r="CU158" s="383"/>
      <c r="CV158" s="384"/>
      <c r="CW158" s="380"/>
      <c r="CX158" s="380"/>
      <c r="CY158" s="385"/>
      <c r="CZ158" s="383"/>
      <c r="DA158" s="383"/>
      <c r="DB158" s="383"/>
      <c r="DC158" s="383"/>
      <c r="DD158" s="383"/>
      <c r="DE158" s="383"/>
      <c r="DF158" s="383"/>
      <c r="DG158" s="383"/>
      <c r="DH158" s="384"/>
      <c r="DI158" s="377"/>
      <c r="DJ158" s="377"/>
      <c r="DK158" s="422"/>
      <c r="DL158" s="422"/>
      <c r="DM158" s="422"/>
      <c r="DN158" s="422"/>
      <c r="DO158" s="422"/>
      <c r="DP158" s="422"/>
      <c r="DQ158" s="421"/>
      <c r="DR158" s="385"/>
      <c r="DS158" s="383"/>
      <c r="DT158" s="383"/>
      <c r="DU158" s="383"/>
      <c r="DV158" s="384"/>
      <c r="DW158" s="451"/>
      <c r="DX158" s="385"/>
      <c r="DY158" s="383"/>
      <c r="DZ158" s="383"/>
      <c r="EA158" s="383"/>
      <c r="EB158" s="384"/>
      <c r="EC158" s="451"/>
      <c r="ED158" s="450"/>
    </row>
    <row r="159" spans="2:134" ht="13.5" thickBot="1" x14ac:dyDescent="0.25">
      <c r="B159" s="172" t="s">
        <v>61</v>
      </c>
      <c r="C159" s="173"/>
      <c r="D159" s="173"/>
      <c r="E159" s="173"/>
      <c r="F159" s="174"/>
      <c r="G159" s="174"/>
      <c r="H159" s="174"/>
      <c r="I159" s="174"/>
      <c r="J159" s="174"/>
      <c r="K159" s="173"/>
      <c r="L159" s="174"/>
      <c r="M159" s="175"/>
      <c r="N159" s="174"/>
      <c r="O159" s="173"/>
      <c r="P159" s="173"/>
      <c r="Q159" s="274"/>
      <c r="R159" s="274"/>
      <c r="S159" s="173"/>
      <c r="T159" s="171"/>
      <c r="U159" s="171"/>
      <c r="V159" s="171"/>
      <c r="W159" s="173"/>
      <c r="X159" s="133"/>
      <c r="Y159" s="208"/>
      <c r="Z159" s="199"/>
      <c r="AA159" s="133"/>
      <c r="AB159" s="199"/>
      <c r="AC159" s="202"/>
      <c r="AD159" s="168"/>
      <c r="AE159" s="157"/>
      <c r="AF159" s="294"/>
      <c r="AG159" s="295">
        <f>SUM(AG9:AG158)</f>
        <v>0</v>
      </c>
      <c r="AH159" s="296"/>
      <c r="AI159" s="295">
        <f>SUM(AI9:AI158)</f>
        <v>2258.75</v>
      </c>
      <c r="AJ159" s="296"/>
      <c r="AK159" s="295">
        <f>SUM(AK9:AK158)</f>
        <v>0</v>
      </c>
      <c r="AL159" s="297"/>
      <c r="AM159" s="295">
        <f>SUM(AM9:AM158)</f>
        <v>0</v>
      </c>
      <c r="AN159" s="297"/>
      <c r="AO159" s="302">
        <f>SUM(AO9:AO158)</f>
        <v>27.546875</v>
      </c>
      <c r="AP159" s="158">
        <f t="shared" ref="AP159:BI159" si="2841">SUM(AP9:AP158)</f>
        <v>0</v>
      </c>
      <c r="AQ159" s="158">
        <f t="shared" si="2841"/>
        <v>0</v>
      </c>
      <c r="AR159" s="158">
        <f t="shared" si="2841"/>
        <v>2258.75</v>
      </c>
      <c r="AS159" s="158">
        <f t="shared" si="2841"/>
        <v>2258.75</v>
      </c>
      <c r="AT159" s="158">
        <f t="shared" si="2841"/>
        <v>0</v>
      </c>
      <c r="AU159" s="158">
        <f t="shared" si="2841"/>
        <v>0</v>
      </c>
      <c r="AV159" s="158">
        <f t="shared" si="2841"/>
        <v>0</v>
      </c>
      <c r="AW159" s="158">
        <f t="shared" si="2841"/>
        <v>0</v>
      </c>
      <c r="AX159" s="158">
        <f t="shared" si="2841"/>
        <v>27.546875</v>
      </c>
      <c r="AY159" s="158">
        <f t="shared" si="2841"/>
        <v>27.546875</v>
      </c>
      <c r="AZ159" s="158">
        <f t="shared" si="2841"/>
        <v>0</v>
      </c>
      <c r="BA159" s="158">
        <f t="shared" si="2841"/>
        <v>0</v>
      </c>
      <c r="BB159" s="158">
        <f t="shared" si="2841"/>
        <v>0</v>
      </c>
      <c r="BC159" s="158">
        <f t="shared" si="2841"/>
        <v>0</v>
      </c>
      <c r="BD159" s="158">
        <f t="shared" si="2841"/>
        <v>0</v>
      </c>
      <c r="BE159" s="158">
        <f t="shared" si="2841"/>
        <v>0</v>
      </c>
      <c r="BF159" s="158">
        <f t="shared" si="2841"/>
        <v>0</v>
      </c>
      <c r="BG159" s="158">
        <f t="shared" si="2841"/>
        <v>0</v>
      </c>
      <c r="BH159" s="158">
        <f t="shared" si="2841"/>
        <v>0</v>
      </c>
      <c r="BI159" s="303">
        <f t="shared" si="2841"/>
        <v>0</v>
      </c>
      <c r="BJ159" s="307"/>
      <c r="BK159" s="158">
        <f t="shared" ref="BK159:CD159" si="2842">SUM(BK9:BK158)</f>
        <v>0</v>
      </c>
      <c r="BL159" s="261">
        <f t="shared" si="2842"/>
        <v>0</v>
      </c>
      <c r="BM159" s="261">
        <f t="shared" si="2842"/>
        <v>2258.75</v>
      </c>
      <c r="BN159" s="261">
        <f t="shared" si="2842"/>
        <v>2258.75</v>
      </c>
      <c r="BO159" s="261">
        <f t="shared" si="2842"/>
        <v>0</v>
      </c>
      <c r="BP159" s="261">
        <f t="shared" si="2842"/>
        <v>0</v>
      </c>
      <c r="BQ159" s="261">
        <f t="shared" si="2842"/>
        <v>0</v>
      </c>
      <c r="BR159" s="261">
        <f t="shared" si="2842"/>
        <v>0</v>
      </c>
      <c r="BS159" s="261">
        <f t="shared" si="2842"/>
        <v>27.546875</v>
      </c>
      <c r="BT159" s="308">
        <f t="shared" si="2842"/>
        <v>27.546875</v>
      </c>
      <c r="BU159" s="158">
        <f t="shared" si="2842"/>
        <v>0</v>
      </c>
      <c r="BV159" s="261">
        <f t="shared" si="2842"/>
        <v>0</v>
      </c>
      <c r="BW159" s="261">
        <f t="shared" si="2842"/>
        <v>0</v>
      </c>
      <c r="BX159" s="261">
        <f t="shared" si="2842"/>
        <v>0</v>
      </c>
      <c r="BY159" s="261">
        <f t="shared" si="2842"/>
        <v>0</v>
      </c>
      <c r="BZ159" s="261">
        <f t="shared" si="2842"/>
        <v>0</v>
      </c>
      <c r="CA159" s="261">
        <f t="shared" si="2842"/>
        <v>0</v>
      </c>
      <c r="CB159" s="261">
        <f t="shared" si="2842"/>
        <v>0</v>
      </c>
      <c r="CC159" s="261">
        <f t="shared" si="2842"/>
        <v>0</v>
      </c>
      <c r="CD159" s="308">
        <f t="shared" si="2842"/>
        <v>0</v>
      </c>
      <c r="CE159" s="303"/>
      <c r="CF159" s="158">
        <f t="shared" ref="CF159:CK159" si="2843">SUM(CF9:CF158)</f>
        <v>0</v>
      </c>
      <c r="CG159" s="261">
        <f t="shared" si="2843"/>
        <v>0</v>
      </c>
      <c r="CH159" s="261">
        <f t="shared" si="2843"/>
        <v>0</v>
      </c>
      <c r="CI159" s="261">
        <f t="shared" si="2843"/>
        <v>0</v>
      </c>
      <c r="CJ159" s="308">
        <f t="shared" si="2843"/>
        <v>0</v>
      </c>
      <c r="CK159" s="271">
        <f t="shared" si="2843"/>
        <v>0</v>
      </c>
      <c r="CL159" s="223"/>
      <c r="CM159" s="158">
        <f t="shared" ref="CM159:DI159" si="2844">SUM(CM9:CM158)</f>
        <v>0</v>
      </c>
      <c r="CN159" s="261">
        <f t="shared" si="2844"/>
        <v>0</v>
      </c>
      <c r="CO159" s="261">
        <f t="shared" si="2844"/>
        <v>2258.75</v>
      </c>
      <c r="CP159" s="261">
        <f t="shared" si="2844"/>
        <v>2258.75</v>
      </c>
      <c r="CQ159" s="261">
        <f t="shared" si="2844"/>
        <v>0</v>
      </c>
      <c r="CR159" s="261">
        <f t="shared" si="2844"/>
        <v>0</v>
      </c>
      <c r="CS159" s="261">
        <f t="shared" si="2844"/>
        <v>0</v>
      </c>
      <c r="CT159" s="261">
        <f t="shared" si="2844"/>
        <v>0</v>
      </c>
      <c r="CU159" s="261">
        <f t="shared" si="2844"/>
        <v>27.546875</v>
      </c>
      <c r="CV159" s="308">
        <f t="shared" si="2844"/>
        <v>27.546875</v>
      </c>
      <c r="CW159" s="271">
        <f t="shared" si="2844"/>
        <v>2286.296875</v>
      </c>
      <c r="CX159" s="271">
        <f>SUM(CX9:CX158)</f>
        <v>0</v>
      </c>
      <c r="CY159" s="158">
        <f t="shared" si="2844"/>
        <v>0</v>
      </c>
      <c r="CZ159" s="261">
        <f t="shared" si="2844"/>
        <v>0</v>
      </c>
      <c r="DA159" s="261">
        <f t="shared" si="2844"/>
        <v>0</v>
      </c>
      <c r="DB159" s="261">
        <f t="shared" si="2844"/>
        <v>0</v>
      </c>
      <c r="DC159" s="261">
        <f t="shared" si="2844"/>
        <v>0</v>
      </c>
      <c r="DD159" s="261">
        <f t="shared" si="2844"/>
        <v>0</v>
      </c>
      <c r="DE159" s="261">
        <f t="shared" si="2844"/>
        <v>0</v>
      </c>
      <c r="DF159" s="261">
        <f t="shared" si="2844"/>
        <v>0</v>
      </c>
      <c r="DG159" s="261">
        <f t="shared" si="2844"/>
        <v>0</v>
      </c>
      <c r="DH159" s="308">
        <f t="shared" si="2844"/>
        <v>0</v>
      </c>
      <c r="DI159" s="293">
        <f t="shared" si="2844"/>
        <v>0</v>
      </c>
      <c r="DJ159" s="293">
        <f>SUM(DJ9:DJ158)</f>
        <v>0</v>
      </c>
      <c r="DK159" s="159"/>
      <c r="DL159" s="298">
        <f>SUM(DL9:DL158)</f>
        <v>2286.296875</v>
      </c>
      <c r="DM159" s="298">
        <f>SUM(DM9:DM158)</f>
        <v>2286.296875</v>
      </c>
      <c r="DN159" s="298">
        <f>SUM(DN9:DN158)</f>
        <v>0</v>
      </c>
      <c r="DO159" s="298">
        <f>SUM(DO9:DO158)</f>
        <v>0</v>
      </c>
      <c r="DP159" s="298">
        <f>SUM(DP9:DP158)</f>
        <v>0</v>
      </c>
      <c r="DQ159" s="299"/>
      <c r="DR159" s="158">
        <f t="shared" ref="DR159:ED159" si="2845">SUM(DR9:DR158)</f>
        <v>0</v>
      </c>
      <c r="DS159" s="261">
        <f t="shared" si="2845"/>
        <v>0</v>
      </c>
      <c r="DT159" s="261">
        <f t="shared" si="2845"/>
        <v>0</v>
      </c>
      <c r="DU159" s="261">
        <f t="shared" si="2845"/>
        <v>0</v>
      </c>
      <c r="DV159" s="308">
        <f t="shared" si="2845"/>
        <v>0</v>
      </c>
      <c r="DW159" s="293">
        <f t="shared" si="2845"/>
        <v>0</v>
      </c>
      <c r="DX159" s="303">
        <f t="shared" si="2845"/>
        <v>0</v>
      </c>
      <c r="DY159" s="159">
        <f t="shared" si="2845"/>
        <v>0</v>
      </c>
      <c r="DZ159" s="159">
        <f t="shared" si="2845"/>
        <v>0</v>
      </c>
      <c r="EA159" s="159">
        <f t="shared" si="2845"/>
        <v>0</v>
      </c>
      <c r="EB159" s="308">
        <f t="shared" si="2845"/>
        <v>0</v>
      </c>
      <c r="EC159" s="293">
        <f t="shared" si="2845"/>
        <v>0</v>
      </c>
      <c r="ED159" s="271">
        <f t="shared" si="2845"/>
        <v>0</v>
      </c>
    </row>
    <row r="160" spans="2:134" x14ac:dyDescent="0.2">
      <c r="AM160" s="160"/>
      <c r="AW160" s="160">
        <f>AQ159+AS159+AU159+AW159+AY159</f>
        <v>2286.296875</v>
      </c>
      <c r="BG160" s="160">
        <f>BA159+BC159++BE159+BG159+BI159</f>
        <v>0</v>
      </c>
      <c r="BR160" s="160">
        <f>BL159+BN159+BP159+BR159+BT159</f>
        <v>2286.296875</v>
      </c>
      <c r="CB160" s="160">
        <f>BV159+BX159++BZ159+CB159+CD159</f>
        <v>0</v>
      </c>
      <c r="CE160" s="160"/>
      <c r="CI160" s="160">
        <f>CF159+CG159+CI159+CJ159</f>
        <v>0</v>
      </c>
      <c r="CT160" s="160"/>
      <c r="CW160" s="160"/>
      <c r="DF160" s="160"/>
      <c r="DI160" s="160"/>
      <c r="DK160" s="160"/>
      <c r="DL160" s="160"/>
      <c r="DM160" s="160"/>
      <c r="DU160" s="160"/>
      <c r="EA160" s="160"/>
      <c r="ED160" s="141"/>
    </row>
    <row r="161" spans="3:134" x14ac:dyDescent="0.2">
      <c r="AO161" s="160">
        <f>AG159+AI159+AK159+AM159+AO159</f>
        <v>2286.296875</v>
      </c>
      <c r="AQ161" s="160">
        <f>AQ159+BA159</f>
        <v>0</v>
      </c>
      <c r="AS161" s="160">
        <f>AS159+BC159</f>
        <v>2258.75</v>
      </c>
      <c r="AU161" s="160">
        <f>AU159+BE159</f>
        <v>0</v>
      </c>
      <c r="AW161" s="160">
        <f>AW159+BG159</f>
        <v>0</v>
      </c>
      <c r="AY161" s="160">
        <f>AY159+BI159</f>
        <v>27.546875</v>
      </c>
      <c r="BR161" s="160"/>
      <c r="CI161" s="160"/>
      <c r="CP161" s="141" t="s">
        <v>127</v>
      </c>
      <c r="CQ161" s="160">
        <f>CP159+CR159+CT159+CV159</f>
        <v>2286.296875</v>
      </c>
      <c r="CT161" s="160"/>
      <c r="DF161" s="160"/>
      <c r="DU161" s="160"/>
      <c r="EA161" s="160"/>
      <c r="ED161" s="141"/>
    </row>
    <row r="162" spans="3:134" x14ac:dyDescent="0.2">
      <c r="AO162" s="160">
        <f>AQ159+AS159+AU159+AW159+AY159+BA159+BC159+BE159+BG159+BI159</f>
        <v>2286.296875</v>
      </c>
      <c r="AS162" s="160"/>
      <c r="AT162" s="160"/>
      <c r="AU162" s="160"/>
      <c r="BN162" s="160"/>
      <c r="BO162" s="160"/>
      <c r="BP162" s="160"/>
      <c r="CG162" s="160"/>
      <c r="CH162" s="160"/>
      <c r="DC162" s="258" t="s">
        <v>242</v>
      </c>
      <c r="DD162" s="259">
        <f>CZ159+DB159+DD159+DF159+DH159-'Krok 2- Tabuľky na skopírovanie'!D14</f>
        <v>0</v>
      </c>
      <c r="ED162" s="141"/>
    </row>
    <row r="163" spans="3:134" x14ac:dyDescent="0.2">
      <c r="AO163" s="160">
        <f>BL159+BN159+BP159+BR159+BT159+BV159+BX159+BZ159+CB159+CD159</f>
        <v>2286.296875</v>
      </c>
      <c r="BF163" s="141" t="s">
        <v>131</v>
      </c>
      <c r="CA163" s="141" t="s">
        <v>131</v>
      </c>
      <c r="ED163" s="141"/>
    </row>
    <row r="164" spans="3:134" ht="41.25" customHeight="1" x14ac:dyDescent="0.2">
      <c r="AO164" s="160">
        <f>AO162-AO163</f>
        <v>0</v>
      </c>
      <c r="BC164" s="141" t="s">
        <v>132</v>
      </c>
      <c r="BE164" s="141" t="s">
        <v>132</v>
      </c>
      <c r="BG164" s="160">
        <f>AW160+BG160</f>
        <v>2286.296875</v>
      </c>
      <c r="BU164" s="160"/>
      <c r="BX164" s="141" t="s">
        <v>132</v>
      </c>
      <c r="BZ164" s="141" t="s">
        <v>132</v>
      </c>
      <c r="CB164" s="160">
        <f>BR160+CB160</f>
        <v>2286.296875</v>
      </c>
      <c r="CP164" s="258" t="s">
        <v>242</v>
      </c>
      <c r="CQ164" s="259">
        <f>CQ161-'Krok 2- Tabuľky na skopírovanie'!C14</f>
        <v>0</v>
      </c>
      <c r="ED164" s="141"/>
    </row>
    <row r="165" spans="3:134" ht="12.75" customHeight="1" x14ac:dyDescent="0.2">
      <c r="BC165" s="141" t="s">
        <v>133</v>
      </c>
      <c r="BE165" s="141" t="s">
        <v>133</v>
      </c>
      <c r="BG165" s="160">
        <f>'Krok 2- Tabuľky na skopírovanie'!C11+'Krok 2- Tabuľky na skopírovanie'!D11</f>
        <v>2286.296875</v>
      </c>
      <c r="BX165" s="141" t="s">
        <v>133</v>
      </c>
      <c r="BZ165" s="141" t="s">
        <v>133</v>
      </c>
      <c r="CB165" s="160">
        <f>'Krok 2- Tabuľky na skopírovanie'!W11+'Krok 2- Tabuľky na skopírovanie'!X11</f>
        <v>0</v>
      </c>
      <c r="ED165" s="141"/>
    </row>
    <row r="166" spans="3:134" s="132" customFormat="1" ht="23.25" customHeight="1" x14ac:dyDescent="0.2">
      <c r="C166" s="130"/>
      <c r="D166" s="130"/>
      <c r="E166" s="130"/>
      <c r="F166" s="131"/>
      <c r="G166" s="131"/>
      <c r="H166" s="131"/>
      <c r="I166" s="131"/>
      <c r="J166" s="131"/>
      <c r="K166" s="130"/>
      <c r="L166" s="130"/>
      <c r="M166" s="140"/>
      <c r="N166" s="131"/>
      <c r="O166" s="130"/>
      <c r="P166" s="130"/>
      <c r="Q166" s="130"/>
      <c r="S166" s="130"/>
      <c r="W166" s="130"/>
      <c r="X166" s="130"/>
      <c r="Y166" s="209"/>
      <c r="Z166" s="200"/>
      <c r="AA166" s="130"/>
      <c r="AB166" s="200"/>
      <c r="AC166" s="203"/>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t="s">
        <v>134</v>
      </c>
      <c r="BD166" s="161"/>
      <c r="BE166" s="161" t="s">
        <v>134</v>
      </c>
      <c r="BF166" s="161"/>
      <c r="BG166" s="162">
        <f>BG165-BG164</f>
        <v>0</v>
      </c>
      <c r="BH166" s="161"/>
      <c r="BI166" s="161"/>
      <c r="BJ166" s="161"/>
      <c r="BK166" s="161"/>
      <c r="BL166" s="161"/>
      <c r="BM166" s="161"/>
      <c r="BN166" s="161"/>
      <c r="BO166" s="161"/>
      <c r="BP166" s="161"/>
      <c r="BQ166" s="161"/>
      <c r="BR166" s="161"/>
      <c r="BS166" s="161"/>
      <c r="BT166" s="161"/>
      <c r="BU166" s="161"/>
      <c r="BV166" s="161"/>
      <c r="BW166" s="161"/>
      <c r="BX166" s="161" t="s">
        <v>134</v>
      </c>
      <c r="BY166" s="161"/>
      <c r="BZ166" s="161" t="s">
        <v>134</v>
      </c>
      <c r="CA166" s="161"/>
      <c r="CB166" s="162">
        <f>CB165-CB164</f>
        <v>-2286.296875</v>
      </c>
      <c r="CC166" s="161"/>
      <c r="CD166" s="161"/>
      <c r="CE166" s="161"/>
      <c r="CF166" s="161"/>
      <c r="CG166" s="161"/>
      <c r="CH166" s="161"/>
      <c r="CI166" s="161"/>
      <c r="CJ166" s="161"/>
      <c r="CK166" s="161"/>
      <c r="CL166" s="163"/>
      <c r="CM166" s="161"/>
      <c r="CN166" s="161"/>
      <c r="CO166" s="161"/>
      <c r="CP166" s="161"/>
      <c r="CQ166" s="161"/>
      <c r="CR166" s="161"/>
      <c r="CS166" s="161"/>
      <c r="CT166" s="161"/>
      <c r="CU166" s="161"/>
      <c r="CV166" s="161"/>
      <c r="CW166" s="161"/>
      <c r="CX166"/>
      <c r="CY166" s="161"/>
      <c r="CZ166" s="161"/>
      <c r="DA166" s="161"/>
      <c r="DB166" s="161"/>
      <c r="DC166" s="161"/>
      <c r="DD166" s="161"/>
      <c r="DE166" s="161"/>
      <c r="DF166" s="161"/>
      <c r="DG166" s="161"/>
      <c r="DH166" s="161"/>
      <c r="DI166" s="161"/>
      <c r="DJ166"/>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row>
    <row r="167" spans="3:134" ht="12.75" customHeight="1" x14ac:dyDescent="0.2">
      <c r="ED167" s="141"/>
    </row>
    <row r="168" spans="3:134" ht="12.75" customHeight="1" x14ac:dyDescent="0.2">
      <c r="ED168" s="141"/>
    </row>
    <row r="169" spans="3:134" ht="12.75" customHeight="1" x14ac:dyDescent="0.2">
      <c r="ED169" s="141"/>
    </row>
    <row r="170" spans="3:134" ht="12.75" customHeight="1" x14ac:dyDescent="0.2">
      <c r="ED170" s="141"/>
    </row>
    <row r="171" spans="3:134" ht="12.75" customHeight="1" x14ac:dyDescent="0.2">
      <c r="ED171" s="141"/>
    </row>
    <row r="172" spans="3:134" ht="12.75" customHeight="1" x14ac:dyDescent="0.2">
      <c r="ED172" s="141"/>
    </row>
    <row r="173" spans="3:134" x14ac:dyDescent="0.2">
      <c r="ED173" s="141"/>
    </row>
    <row r="174" spans="3:134" ht="12.75" customHeight="1" x14ac:dyDescent="0.2">
      <c r="ED174" s="141"/>
    </row>
    <row r="175" spans="3:134" ht="12.75" customHeight="1" x14ac:dyDescent="0.2">
      <c r="ED175" s="141"/>
    </row>
    <row r="176" spans="3:134" x14ac:dyDescent="0.2">
      <c r="ED176" s="141"/>
    </row>
    <row r="177" spans="134:134" x14ac:dyDescent="0.2">
      <c r="ED177" s="141"/>
    </row>
    <row r="178" spans="134:134" x14ac:dyDescent="0.2">
      <c r="ED178" s="141"/>
    </row>
    <row r="179" spans="134:134" x14ac:dyDescent="0.2">
      <c r="ED179" s="141"/>
    </row>
    <row r="180" spans="134:134" x14ac:dyDescent="0.2">
      <c r="ED180" s="141"/>
    </row>
    <row r="181" spans="134:134" x14ac:dyDescent="0.2">
      <c r="ED181" s="141"/>
    </row>
    <row r="182" spans="134:134" x14ac:dyDescent="0.2">
      <c r="ED182" s="141"/>
    </row>
    <row r="183" spans="134:134" x14ac:dyDescent="0.2">
      <c r="ED183" s="141"/>
    </row>
    <row r="184" spans="134:134" x14ac:dyDescent="0.2">
      <c r="ED184" s="141"/>
    </row>
    <row r="185" spans="134:134" x14ac:dyDescent="0.2">
      <c r="ED185" s="141"/>
    </row>
    <row r="186" spans="134:134" x14ac:dyDescent="0.2">
      <c r="ED186" s="141"/>
    </row>
    <row r="187" spans="134:134" x14ac:dyDescent="0.2">
      <c r="ED187" s="141"/>
    </row>
    <row r="188" spans="134:134" x14ac:dyDescent="0.2">
      <c r="ED188" s="141"/>
    </row>
    <row r="189" spans="134:134" x14ac:dyDescent="0.2">
      <c r="ED189" s="141"/>
    </row>
    <row r="190" spans="134:134" x14ac:dyDescent="0.2">
      <c r="ED190" s="141"/>
    </row>
    <row r="191" spans="134:134" x14ac:dyDescent="0.2">
      <c r="ED191" s="141"/>
    </row>
    <row r="192" spans="134:134" x14ac:dyDescent="0.2">
      <c r="ED192" s="141"/>
    </row>
    <row r="193" spans="134:134" x14ac:dyDescent="0.2">
      <c r="ED193" s="141"/>
    </row>
    <row r="194" spans="134:134" x14ac:dyDescent="0.2">
      <c r="ED194" s="141"/>
    </row>
    <row r="195" spans="134:134" x14ac:dyDescent="0.2">
      <c r="ED195" s="141"/>
    </row>
    <row r="196" spans="134:134" x14ac:dyDescent="0.2">
      <c r="ED196" s="141"/>
    </row>
    <row r="197" spans="134:134" x14ac:dyDescent="0.2">
      <c r="ED197" s="141"/>
    </row>
    <row r="198" spans="134:134" x14ac:dyDescent="0.2">
      <c r="ED198" s="141"/>
    </row>
    <row r="199" spans="134:134" x14ac:dyDescent="0.2">
      <c r="ED199" s="141"/>
    </row>
    <row r="200" spans="134:134" x14ac:dyDescent="0.2">
      <c r="ED200" s="141"/>
    </row>
    <row r="201" spans="134:134" x14ac:dyDescent="0.2">
      <c r="ED201" s="141"/>
    </row>
    <row r="202" spans="134:134" x14ac:dyDescent="0.2">
      <c r="ED202" s="141"/>
    </row>
    <row r="203" spans="134:134" x14ac:dyDescent="0.2">
      <c r="ED203" s="141"/>
    </row>
    <row r="204" spans="134:134" x14ac:dyDescent="0.2">
      <c r="ED204" s="141"/>
    </row>
  </sheetData>
  <sheetProtection algorithmName="SHA-512" hashValue="ay5xhRFbRNq2qpYNjAHRB51m7J3qyOURrLQjz9877Lhk7qwphY6bnkK4GHcN/QLthPrXioOuR/rOeWjmMAay4A==" saltValue="Pubdvb2a8DIZI2DENM/Sgw=="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6422">
    <mergeCell ref="CX45:CX47"/>
    <mergeCell ref="CX48:CX50"/>
    <mergeCell ref="CX51:CX53"/>
    <mergeCell ref="CX54:CX56"/>
    <mergeCell ref="CX57:CX59"/>
    <mergeCell ref="CX60:CX62"/>
    <mergeCell ref="CX63:CX65"/>
    <mergeCell ref="CX66:CX68"/>
    <mergeCell ref="CX144:CX146"/>
    <mergeCell ref="CX147:CX149"/>
    <mergeCell ref="CX150:CX152"/>
    <mergeCell ref="CX153:CX155"/>
    <mergeCell ref="CX156:CX158"/>
    <mergeCell ref="CX84:CX86"/>
    <mergeCell ref="CX87:CX89"/>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ED7:ED8"/>
    <mergeCell ref="EC7:EC8"/>
    <mergeCell ref="DW7:DW8"/>
    <mergeCell ref="DP7:DP8"/>
    <mergeCell ref="DN7:DN8"/>
    <mergeCell ref="D7:D8"/>
    <mergeCell ref="H147:H149"/>
    <mergeCell ref="H150:H152"/>
    <mergeCell ref="H153:H155"/>
    <mergeCell ref="H156:H158"/>
    <mergeCell ref="CL156:CL158"/>
    <mergeCell ref="CL147:CL149"/>
    <mergeCell ref="CL144:CL146"/>
    <mergeCell ref="CL141:CL143"/>
    <mergeCell ref="CL108:CL110"/>
    <mergeCell ref="CL87:CL89"/>
    <mergeCell ref="CL63:CL65"/>
    <mergeCell ref="CL60:CL62"/>
    <mergeCell ref="CL57:CL59"/>
    <mergeCell ref="CL54:CL56"/>
    <mergeCell ref="CL51:CL53"/>
    <mergeCell ref="H96:H98"/>
    <mergeCell ref="H99:H101"/>
    <mergeCell ref="H102:H104"/>
    <mergeCell ref="H105:H107"/>
    <mergeCell ref="H108:H110"/>
    <mergeCell ref="H111:H113"/>
    <mergeCell ref="H114:H116"/>
    <mergeCell ref="H117:H119"/>
    <mergeCell ref="H120:H122"/>
    <mergeCell ref="H123:H125"/>
    <mergeCell ref="H126:H128"/>
    <mergeCell ref="H129:H13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0:CE152"/>
    <mergeCell ref="CE153:CE155"/>
    <mergeCell ref="CE156:CE158"/>
    <mergeCell ref="CE66:CE68"/>
    <mergeCell ref="CE69:CE71"/>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CK69:CK71"/>
    <mergeCell ref="CK72:CK74"/>
    <mergeCell ref="CK75:CK77"/>
    <mergeCell ref="CK78:CK80"/>
    <mergeCell ref="CK81:CK83"/>
    <mergeCell ref="CK84:CK86"/>
    <mergeCell ref="CK87:CK89"/>
    <mergeCell ref="CK90:CK92"/>
    <mergeCell ref="CK93:CK95"/>
    <mergeCell ref="CK96:CK98"/>
    <mergeCell ref="CE117:CE119"/>
    <mergeCell ref="CE120:CE122"/>
    <mergeCell ref="CE123:CE125"/>
    <mergeCell ref="CE126:CE128"/>
    <mergeCell ref="CE129:CE131"/>
    <mergeCell ref="CE132:CE134"/>
    <mergeCell ref="CK99:CK101"/>
    <mergeCell ref="CK102:CK104"/>
    <mergeCell ref="CK123:CK125"/>
    <mergeCell ref="CK126:CK128"/>
    <mergeCell ref="CK129:CK131"/>
    <mergeCell ref="CK132:CK134"/>
    <mergeCell ref="CG102:CG104"/>
    <mergeCell ref="CI102:CI104"/>
    <mergeCell ref="CJ102:CJ104"/>
    <mergeCell ref="CF93:CF95"/>
    <mergeCell ref="CG93:CG95"/>
    <mergeCell ref="CI93:CI95"/>
    <mergeCell ref="CJ93:CJ95"/>
    <mergeCell ref="CF96:CF98"/>
    <mergeCell ref="CG96:CG98"/>
    <mergeCell ref="CI90:CI92"/>
    <mergeCell ref="CK5:CK8"/>
    <mergeCell ref="CK9:CK11"/>
    <mergeCell ref="CK12:CK14"/>
    <mergeCell ref="CK18:CK20"/>
    <mergeCell ref="CK21:CK23"/>
    <mergeCell ref="CK24:CK26"/>
    <mergeCell ref="CK27:CK29"/>
    <mergeCell ref="CK33:CK35"/>
    <mergeCell ref="CK36:CK38"/>
    <mergeCell ref="CK39:CK41"/>
    <mergeCell ref="CK42:CK44"/>
    <mergeCell ref="CK45:CK47"/>
    <mergeCell ref="CK48:CK50"/>
    <mergeCell ref="CE57:CE59"/>
    <mergeCell ref="CE60:CE62"/>
    <mergeCell ref="CE63:CE65"/>
    <mergeCell ref="CK57:CK59"/>
    <mergeCell ref="CK60:CK62"/>
    <mergeCell ref="CK63:CK65"/>
    <mergeCell ref="CE12:CE14"/>
    <mergeCell ref="CE15:CE17"/>
    <mergeCell ref="CE18:CE20"/>
    <mergeCell ref="CE21:CE23"/>
    <mergeCell ref="CE24:CE26"/>
    <mergeCell ref="CE27:CE29"/>
    <mergeCell ref="CE33:CE35"/>
    <mergeCell ref="CE36:CE38"/>
    <mergeCell ref="CE39:CE41"/>
    <mergeCell ref="CE42:CE44"/>
    <mergeCell ref="CE45:CE47"/>
    <mergeCell ref="CE48:CE50"/>
    <mergeCell ref="CE51:CE53"/>
    <mergeCell ref="CE54:CE56"/>
    <mergeCell ref="CF144:CF146"/>
    <mergeCell ref="CG144:CG146"/>
    <mergeCell ref="CI144:CI146"/>
    <mergeCell ref="CJ144:CJ146"/>
    <mergeCell ref="CH141:CH143"/>
    <mergeCell ref="CH144:CH146"/>
    <mergeCell ref="CF126:CF128"/>
    <mergeCell ref="CG126:CG128"/>
    <mergeCell ref="CF135:CF137"/>
    <mergeCell ref="CF105:CF107"/>
    <mergeCell ref="CG105:CG107"/>
    <mergeCell ref="CI105:CI107"/>
    <mergeCell ref="CJ105:CJ107"/>
    <mergeCell ref="CF108:CF110"/>
    <mergeCell ref="CG108:CG110"/>
    <mergeCell ref="CI108:CI110"/>
    <mergeCell ref="CF138:CF140"/>
    <mergeCell ref="CG138:CG140"/>
    <mergeCell ref="CF129:CF131"/>
    <mergeCell ref="CG129:CG131"/>
    <mergeCell ref="CF132:CF134"/>
    <mergeCell ref="CG132:CG134"/>
    <mergeCell ref="CF123:CF125"/>
    <mergeCell ref="CG123:CG125"/>
    <mergeCell ref="CF84:CF86"/>
    <mergeCell ref="CG84:CG86"/>
    <mergeCell ref="CF99:CF101"/>
    <mergeCell ref="CG99:CG101"/>
    <mergeCell ref="CI99:CI101"/>
    <mergeCell ref="CJ99:CJ101"/>
    <mergeCell ref="CF102:CF104"/>
    <mergeCell ref="CK150:CK152"/>
    <mergeCell ref="CK153:CK155"/>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H156:CH158"/>
    <mergeCell ref="CJ90:CJ92"/>
    <mergeCell ref="CH93:CH95"/>
    <mergeCell ref="CH96:CH98"/>
    <mergeCell ref="CH99:CH101"/>
    <mergeCell ref="CH102:CH104"/>
    <mergeCell ref="CH87:CH89"/>
    <mergeCell ref="CH90:CH92"/>
    <mergeCell ref="CI12:CI14"/>
    <mergeCell ref="CJ12:CJ14"/>
    <mergeCell ref="CF15:CF17"/>
    <mergeCell ref="CG15:CG17"/>
    <mergeCell ref="CI15:CI17"/>
    <mergeCell ref="CJ15:CJ17"/>
    <mergeCell ref="CF45:CF47"/>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4:CI26"/>
    <mergeCell ref="CG60:CG62"/>
    <mergeCell ref="DG9:DG11"/>
    <mergeCell ref="CF18:CF20"/>
    <mergeCell ref="CG18:CG20"/>
    <mergeCell ref="CI18:CI20"/>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O141:DO143"/>
    <mergeCell ref="DL45:DL47"/>
    <mergeCell ref="DL48:DL50"/>
    <mergeCell ref="DL51:DL53"/>
    <mergeCell ref="DL54:DL56"/>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DR78:DR80"/>
    <mergeCell ref="DR81:DR83"/>
    <mergeCell ref="DR84:DR86"/>
    <mergeCell ref="K57:K59"/>
    <mergeCell ref="DR126:DR128"/>
    <mergeCell ref="DL78:DL80"/>
    <mergeCell ref="DL81:DL83"/>
    <mergeCell ref="DL84:DL86"/>
    <mergeCell ref="DL144:DL146"/>
    <mergeCell ref="DL147:DL149"/>
    <mergeCell ref="DL150:DL152"/>
    <mergeCell ref="DL153:DL155"/>
    <mergeCell ref="DO90:DO92"/>
    <mergeCell ref="DL108:DL110"/>
    <mergeCell ref="DL111:DL113"/>
    <mergeCell ref="DL114:DL116"/>
    <mergeCell ref="DL117:DL119"/>
    <mergeCell ref="DL120:DL122"/>
    <mergeCell ref="DL123:DL125"/>
    <mergeCell ref="DL126:DL128"/>
    <mergeCell ref="DL129:DL131"/>
    <mergeCell ref="DL132:DL134"/>
    <mergeCell ref="DL135:DL137"/>
    <mergeCell ref="DO93:DO95"/>
    <mergeCell ref="DO96:DO98"/>
    <mergeCell ref="DO99:DO101"/>
    <mergeCell ref="DO102:DO104"/>
    <mergeCell ref="DO105:DO107"/>
    <mergeCell ref="DO108:DO110"/>
    <mergeCell ref="DO111:DO113"/>
    <mergeCell ref="DO117:DO119"/>
    <mergeCell ref="DO138:DO140"/>
    <mergeCell ref="K150:K152"/>
    <mergeCell ref="J135:J137"/>
    <mergeCell ref="J138:J140"/>
    <mergeCell ref="J141:J143"/>
    <mergeCell ref="J144:J146"/>
    <mergeCell ref="J147:J149"/>
    <mergeCell ref="J150:J152"/>
    <mergeCell ref="J123:J125"/>
    <mergeCell ref="J126:J128"/>
    <mergeCell ref="J129:J131"/>
    <mergeCell ref="J132:J134"/>
    <mergeCell ref="J120:J122"/>
    <mergeCell ref="K153:K155"/>
    <mergeCell ref="K156:K158"/>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O5:AE5"/>
    <mergeCell ref="N9:N11"/>
    <mergeCell ref="N27:N29"/>
    <mergeCell ref="N33:N35"/>
    <mergeCell ref="N36:N38"/>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X7:AE7"/>
    <mergeCell ref="T9:T11"/>
    <mergeCell ref="T12:T14"/>
    <mergeCell ref="T15:T17"/>
    <mergeCell ref="T18:T20"/>
    <mergeCell ref="T21:T23"/>
    <mergeCell ref="T24:T26"/>
    <mergeCell ref="T33:T35"/>
    <mergeCell ref="W6:AE6"/>
    <mergeCell ref="V12:V14"/>
    <mergeCell ref="U36:U38"/>
    <mergeCell ref="U39:U41"/>
    <mergeCell ref="DG156:DG158"/>
    <mergeCell ref="DH156:DH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CM51:CM53"/>
    <mergeCell ref="CL48:CL50"/>
    <mergeCell ref="CM63:CM65"/>
    <mergeCell ref="CM66:CM68"/>
    <mergeCell ref="DG51:DG53"/>
    <mergeCell ref="DH57:DH59"/>
    <mergeCell ref="DC45:DC4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G81:DG83"/>
    <mergeCell ref="DH81:DH83"/>
    <mergeCell ref="DE45:DE47"/>
    <mergeCell ref="DC33:DC35"/>
    <mergeCell ref="DD33:DD35"/>
    <mergeCell ref="DD54:DD56"/>
    <mergeCell ref="DC57:DC59"/>
    <mergeCell ref="DD57:DD59"/>
    <mergeCell ref="DC60:DC62"/>
    <mergeCell ref="DD60:DD62"/>
    <mergeCell ref="DG45:DG47"/>
    <mergeCell ref="DE36:DE38"/>
    <mergeCell ref="DF36:DF38"/>
    <mergeCell ref="DE39:DE41"/>
    <mergeCell ref="DF60:DF62"/>
    <mergeCell ref="DE60:DE62"/>
    <mergeCell ref="CI60:CI62"/>
    <mergeCell ref="CJ60:CJ62"/>
    <mergeCell ref="CF51:CF53"/>
    <mergeCell ref="CG51:CG53"/>
    <mergeCell ref="CI66:CI68"/>
    <mergeCell ref="CJ66:CJ68"/>
    <mergeCell ref="CH66:CH68"/>
    <mergeCell ref="CF66:CF68"/>
    <mergeCell ref="CG66:CG68"/>
    <mergeCell ref="CL72:CL74"/>
    <mergeCell ref="CL75:CL77"/>
    <mergeCell ref="CL78:CL80"/>
    <mergeCell ref="DH51:DH53"/>
    <mergeCell ref="DG54:DG56"/>
    <mergeCell ref="CY66:CY68"/>
    <mergeCell ref="CZ66:CZ68"/>
    <mergeCell ref="DA66:DA68"/>
    <mergeCell ref="CK51:CK53"/>
    <mergeCell ref="CK54:CK56"/>
    <mergeCell ref="CV57:CV59"/>
    <mergeCell ref="CI63:CI65"/>
    <mergeCell ref="CM69:CM71"/>
    <mergeCell ref="DF78:DF80"/>
    <mergeCell ref="DE63:DE65"/>
    <mergeCell ref="DF63:DF65"/>
    <mergeCell ref="DE66:DE68"/>
    <mergeCell ref="DF66:DF68"/>
    <mergeCell ref="DE69:DE71"/>
    <mergeCell ref="CL66:CL68"/>
    <mergeCell ref="CL69:CL71"/>
    <mergeCell ref="CK66:CK68"/>
    <mergeCell ref="CO54:CO56"/>
    <mergeCell ref="CQ48:CQ50"/>
    <mergeCell ref="CR48:CR50"/>
    <mergeCell ref="CQ51:CQ53"/>
    <mergeCell ref="CR51:CR53"/>
    <mergeCell ref="CQ54:CQ56"/>
    <mergeCell ref="CR54:CR56"/>
    <mergeCell ref="DH45:DH47"/>
    <mergeCell ref="DG48:DG50"/>
    <mergeCell ref="CF63:CF65"/>
    <mergeCell ref="DB51:DB53"/>
    <mergeCell ref="CY21:CY23"/>
    <mergeCell ref="CY45:CY47"/>
    <mergeCell ref="CZ45:CZ47"/>
    <mergeCell ref="DA45:DA47"/>
    <mergeCell ref="DB45:DB47"/>
    <mergeCell ref="DB57:DB59"/>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CI27:CI29"/>
    <mergeCell ref="CJ27:CJ29"/>
    <mergeCell ref="CX33:CX35"/>
    <mergeCell ref="CX36:CX38"/>
    <mergeCell ref="CX39:CX41"/>
    <mergeCell ref="DG108:DG110"/>
    <mergeCell ref="DH108:DH110"/>
    <mergeCell ref="DG111:DG113"/>
    <mergeCell ref="DH111:DH113"/>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DH54:DH56"/>
    <mergeCell ref="DG57:DG59"/>
    <mergeCell ref="CU45:CU47"/>
    <mergeCell ref="CV45:CV47"/>
    <mergeCell ref="CU57:CU59"/>
    <mergeCell ref="CS48:CS50"/>
    <mergeCell ref="CY48:CY50"/>
    <mergeCell ref="CZ48:CZ50"/>
    <mergeCell ref="DA48:DA50"/>
    <mergeCell ref="DB48:DB50"/>
    <mergeCell ref="CY51:CY53"/>
    <mergeCell ref="CZ51:CZ53"/>
    <mergeCell ref="DA51:DA53"/>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AZ5:BI5"/>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H69:BH71"/>
    <mergeCell ref="BI69:BI71"/>
    <mergeCell ref="BH72:BH74"/>
    <mergeCell ref="BI72:BI74"/>
    <mergeCell ref="BH75:BH77"/>
    <mergeCell ref="BI75:BI77"/>
    <mergeCell ref="BH78:BH80"/>
    <mergeCell ref="BI78:BI80"/>
    <mergeCell ref="BH81:BH83"/>
    <mergeCell ref="BI57:BI59"/>
    <mergeCell ref="BH30:BH32"/>
    <mergeCell ref="BI30:BI32"/>
    <mergeCell ref="BI54:BI56"/>
    <mergeCell ref="BH57:BH59"/>
    <mergeCell ref="BI81:BI83"/>
    <mergeCell ref="BH39:BH41"/>
    <mergeCell ref="BI39:BI41"/>
    <mergeCell ref="BH42:BH44"/>
    <mergeCell ref="BI42:BI44"/>
    <mergeCell ref="BH45:BH47"/>
    <mergeCell ref="BI45:BI47"/>
    <mergeCell ref="BH48:BH50"/>
    <mergeCell ref="BI48:BI50"/>
    <mergeCell ref="BH51:BH53"/>
    <mergeCell ref="BI51:BI53"/>
    <mergeCell ref="BH54:BH56"/>
    <mergeCell ref="BI63:BI65"/>
    <mergeCell ref="BI33:BI35"/>
    <mergeCell ref="BH33:BH35"/>
    <mergeCell ref="AP5:AY5"/>
    <mergeCell ref="BH120:BH122"/>
    <mergeCell ref="BI120:BI122"/>
    <mergeCell ref="BH123:BH125"/>
    <mergeCell ref="BI123:BI125"/>
    <mergeCell ref="BH126:BH128"/>
    <mergeCell ref="BI126:BI128"/>
    <mergeCell ref="BH129:BH131"/>
    <mergeCell ref="BI129:BI131"/>
    <mergeCell ref="BH132:BH134"/>
    <mergeCell ref="BI132:BI134"/>
    <mergeCell ref="BH135:BH137"/>
    <mergeCell ref="BI135:BI137"/>
    <mergeCell ref="BH138:BH140"/>
    <mergeCell ref="BI138:BI140"/>
    <mergeCell ref="BH141:BH143"/>
    <mergeCell ref="BI141:BI143"/>
    <mergeCell ref="BH93:BH95"/>
    <mergeCell ref="BI93:BI95"/>
    <mergeCell ref="BH96:BH98"/>
    <mergeCell ref="BI96:BI98"/>
    <mergeCell ref="BH99:BH101"/>
    <mergeCell ref="BI99:BI101"/>
    <mergeCell ref="BH102:BH104"/>
    <mergeCell ref="BI102:BI104"/>
    <mergeCell ref="BH111:BH113"/>
    <mergeCell ref="BI111:BI113"/>
    <mergeCell ref="BH114:BH116"/>
    <mergeCell ref="BH60:BH62"/>
    <mergeCell ref="BI60:BI62"/>
    <mergeCell ref="BH63:BH65"/>
    <mergeCell ref="BI87:BI89"/>
    <mergeCell ref="BI27:BI29"/>
    <mergeCell ref="BH27:BH29"/>
    <mergeCell ref="DH60:DH62"/>
    <mergeCell ref="DG63:DG65"/>
    <mergeCell ref="DH63:DH65"/>
    <mergeCell ref="DG66:DG68"/>
    <mergeCell ref="BI24:BI26"/>
    <mergeCell ref="BH24:BH26"/>
    <mergeCell ref="AX7:AY7"/>
    <mergeCell ref="AX9:AX11"/>
    <mergeCell ref="DO54:DO56"/>
    <mergeCell ref="BI36:BI38"/>
    <mergeCell ref="AX156:AX158"/>
    <mergeCell ref="AY156:AY158"/>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CU156:CU158"/>
    <mergeCell ref="CV156:CV158"/>
    <mergeCell ref="DC63:DC65"/>
    <mergeCell ref="DD63:DD65"/>
    <mergeCell ref="DB66:DB68"/>
    <mergeCell ref="CW66:CW68"/>
    <mergeCell ref="DG96:DG98"/>
    <mergeCell ref="DH96:DH98"/>
    <mergeCell ref="DG99:DG101"/>
    <mergeCell ref="DH99:DH101"/>
    <mergeCell ref="DG102:DG104"/>
    <mergeCell ref="DH102:DH104"/>
    <mergeCell ref="DG105:DG107"/>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CY153:CY155"/>
    <mergeCell ref="CZ153:CZ155"/>
    <mergeCell ref="DA153:DA155"/>
    <mergeCell ref="DB153:DB155"/>
    <mergeCell ref="DE114:DE116"/>
    <mergeCell ref="DE87:DE89"/>
    <mergeCell ref="DF87:DF89"/>
    <mergeCell ref="DE72:DE74"/>
    <mergeCell ref="DF72:DF74"/>
    <mergeCell ref="DE75:DE77"/>
    <mergeCell ref="DF75:DF77"/>
    <mergeCell ref="DE78:DE80"/>
    <mergeCell ref="DI57:DI59"/>
    <mergeCell ref="DE57:DE59"/>
    <mergeCell ref="DF57:DF59"/>
    <mergeCell ref="DN87:DN89"/>
    <mergeCell ref="DO114:DO116"/>
    <mergeCell ref="DG90:DG92"/>
    <mergeCell ref="DG114:DG116"/>
    <mergeCell ref="DH114:DH116"/>
    <mergeCell ref="DG78:DG80"/>
    <mergeCell ref="DH78:DH80"/>
    <mergeCell ref="DG87:DG89"/>
    <mergeCell ref="DH105:DH107"/>
    <mergeCell ref="DF69:DF71"/>
    <mergeCell ref="DO81:DO83"/>
    <mergeCell ref="DI69:DI71"/>
    <mergeCell ref="DM60:DM62"/>
    <mergeCell ref="DM63:DM65"/>
    <mergeCell ref="DM78:DM80"/>
    <mergeCell ref="DO63:DO65"/>
    <mergeCell ref="DO66:DO68"/>
    <mergeCell ref="DO69:DO71"/>
    <mergeCell ref="DO72:DO74"/>
    <mergeCell ref="DO75:DO77"/>
    <mergeCell ref="DO84:DO86"/>
    <mergeCell ref="CZ105:CZ107"/>
    <mergeCell ref="DA105:DA107"/>
    <mergeCell ref="DB105:DB107"/>
    <mergeCell ref="CM102:CM104"/>
    <mergeCell ref="CT102:CT104"/>
    <mergeCell ref="CU102:CU104"/>
    <mergeCell ref="CV102:CV104"/>
    <mergeCell ref="DO57:DO59"/>
    <mergeCell ref="DO60:DO62"/>
    <mergeCell ref="DI60:DI62"/>
    <mergeCell ref="DG84:DG86"/>
    <mergeCell ref="DH84:DH86"/>
    <mergeCell ref="DF111:DF113"/>
    <mergeCell ref="DE81:DE83"/>
    <mergeCell ref="DF81:DF83"/>
    <mergeCell ref="DE84:DE86"/>
    <mergeCell ref="DF84:DF86"/>
    <mergeCell ref="DO87:DO89"/>
    <mergeCell ref="DH93:DH95"/>
    <mergeCell ref="DE90:DE92"/>
    <mergeCell ref="DF90:DF92"/>
    <mergeCell ref="CP57:CP59"/>
    <mergeCell ref="CS57:CS59"/>
    <mergeCell ref="CV96:CV98"/>
    <mergeCell ref="CU99:CU101"/>
    <mergeCell ref="CV99:CV101"/>
    <mergeCell ref="CQ96:CQ98"/>
    <mergeCell ref="CR96:CR98"/>
    <mergeCell ref="CQ99:CQ101"/>
    <mergeCell ref="CR99:CR101"/>
    <mergeCell ref="CM93:CM95"/>
    <mergeCell ref="CN93:CN95"/>
    <mergeCell ref="BI117:BI119"/>
    <mergeCell ref="BH84:BH86"/>
    <mergeCell ref="BI84:BI86"/>
    <mergeCell ref="BH87:BH89"/>
    <mergeCell ref="BH105:BH10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E105:DE107"/>
    <mergeCell ref="DF105:DF107"/>
    <mergeCell ref="CT105:CT107"/>
    <mergeCell ref="CY105:CY107"/>
    <mergeCell ref="V111:V113"/>
    <mergeCell ref="V114:V116"/>
    <mergeCell ref="BH144:BH146"/>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AY99:AY101"/>
    <mergeCell ref="AX102:AX104"/>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CE147:CE149"/>
    <mergeCell ref="AZ156:AZ158"/>
    <mergeCell ref="BA156:BA158"/>
    <mergeCell ref="BF156:BF158"/>
    <mergeCell ref="V150:V152"/>
    <mergeCell ref="CG135:CG137"/>
    <mergeCell ref="V117:V119"/>
    <mergeCell ref="CM114:CM116"/>
    <mergeCell ref="CN114:CN116"/>
    <mergeCell ref="DF135:DF137"/>
    <mergeCell ref="DE138:DE140"/>
    <mergeCell ref="AH144:AH146"/>
    <mergeCell ref="AI144:AI146"/>
    <mergeCell ref="AP141:AP143"/>
    <mergeCell ref="AX117:AX119"/>
    <mergeCell ref="W129:W131"/>
    <mergeCell ref="AQ141:AQ143"/>
    <mergeCell ref="CL120:CL122"/>
    <mergeCell ref="CL123:CL125"/>
    <mergeCell ref="CL126:CL128"/>
    <mergeCell ref="CL129:CL131"/>
    <mergeCell ref="CL132:CL134"/>
    <mergeCell ref="CL135:CL137"/>
    <mergeCell ref="DE150:DE152"/>
    <mergeCell ref="DF150:DF152"/>
    <mergeCell ref="CG117:CG119"/>
    <mergeCell ref="CI117:CI119"/>
    <mergeCell ref="CJ117:CJ119"/>
    <mergeCell ref="CF120:CF122"/>
    <mergeCell ref="CG120:CG122"/>
    <mergeCell ref="CI120:CI122"/>
    <mergeCell ref="CJ120:CJ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2:AP134"/>
    <mergeCell ref="AQ132:AQ134"/>
    <mergeCell ref="AV132:AV134"/>
    <mergeCell ref="AW135:AW137"/>
    <mergeCell ref="AP138:AP140"/>
    <mergeCell ref="AQ138:AQ140"/>
    <mergeCell ref="AV138:AV140"/>
    <mergeCell ref="AW138:AW140"/>
    <mergeCell ref="BA123:BA125"/>
    <mergeCell ref="BA111:BA113"/>
    <mergeCell ref="BA93:BA95"/>
    <mergeCell ref="AP135:AP137"/>
    <mergeCell ref="AQ135:AQ137"/>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AX123:AX125"/>
    <mergeCell ref="W117:W119"/>
    <mergeCell ref="W120:W122"/>
    <mergeCell ref="W123:W125"/>
    <mergeCell ref="W126:W128"/>
    <mergeCell ref="W132:W134"/>
    <mergeCell ref="W135:W137"/>
    <mergeCell ref="V120:V122"/>
    <mergeCell ref="W138:W140"/>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20:AX122"/>
    <mergeCell ref="AY135:AY137"/>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X84:AX86"/>
    <mergeCell ref="CL81:CL83"/>
    <mergeCell ref="CL84:CL86"/>
    <mergeCell ref="CI84:CI86"/>
    <mergeCell ref="CJ84:CJ86"/>
    <mergeCell ref="CF75:CF77"/>
    <mergeCell ref="CG75:CG77"/>
    <mergeCell ref="CI75:CI77"/>
    <mergeCell ref="CJ75:CJ77"/>
    <mergeCell ref="CF78:CF80"/>
    <mergeCell ref="CG78:CG80"/>
    <mergeCell ref="CI78:CI80"/>
    <mergeCell ref="CJ78:CJ80"/>
    <mergeCell ref="CF69:CF71"/>
    <mergeCell ref="AH87:AH89"/>
    <mergeCell ref="CL90:CL92"/>
    <mergeCell ref="CL93:CL95"/>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O117:O119"/>
    <mergeCell ref="V36:V38"/>
    <mergeCell ref="V39:V41"/>
    <mergeCell ref="V42:V44"/>
    <mergeCell ref="V45:V47"/>
    <mergeCell ref="O60:O62"/>
    <mergeCell ref="W153:W155"/>
    <mergeCell ref="W156:W158"/>
    <mergeCell ref="W93:W95"/>
    <mergeCell ref="W96:W98"/>
    <mergeCell ref="W99:W101"/>
    <mergeCell ref="W102:W104"/>
    <mergeCell ref="W105:W107"/>
    <mergeCell ref="W108:W110"/>
    <mergeCell ref="W111:W113"/>
    <mergeCell ref="W114:W116"/>
    <mergeCell ref="W87:W89"/>
    <mergeCell ref="W90:W92"/>
    <mergeCell ref="O57:O59"/>
    <mergeCell ref="O66:O68"/>
    <mergeCell ref="U132:U134"/>
    <mergeCell ref="U129:U131"/>
    <mergeCell ref="T150:T152"/>
    <mergeCell ref="T66:T68"/>
    <mergeCell ref="S63:S65"/>
    <mergeCell ref="S66:S68"/>
    <mergeCell ref="S69:S71"/>
    <mergeCell ref="V87:V89"/>
    <mergeCell ref="V90:V92"/>
    <mergeCell ref="V93:V95"/>
    <mergeCell ref="V96:V98"/>
    <mergeCell ref="V63:V65"/>
    <mergeCell ref="P105:P107"/>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Q126:Q128"/>
    <mergeCell ref="Q90:Q92"/>
    <mergeCell ref="Q93:Q95"/>
    <mergeCell ref="P75:P77"/>
    <mergeCell ref="N87:N89"/>
    <mergeCell ref="N90:N92"/>
    <mergeCell ref="N51:N53"/>
    <mergeCell ref="Q66:Q68"/>
    <mergeCell ref="Q69:Q71"/>
    <mergeCell ref="Q72:Q74"/>
    <mergeCell ref="Q75:Q7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U156:U158"/>
    <mergeCell ref="U117:U119"/>
    <mergeCell ref="U120:U122"/>
    <mergeCell ref="U123:U125"/>
    <mergeCell ref="U150:U152"/>
    <mergeCell ref="U153:U155"/>
    <mergeCell ref="L42:L44"/>
    <mergeCell ref="L45:L47"/>
    <mergeCell ref="L48:L50"/>
    <mergeCell ref="L51:L53"/>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W15:W17"/>
    <mergeCell ref="W18:W20"/>
    <mergeCell ref="W21:W23"/>
    <mergeCell ref="W24:W26"/>
    <mergeCell ref="U66:U68"/>
    <mergeCell ref="U69:U71"/>
    <mergeCell ref="U72:U74"/>
    <mergeCell ref="O27:O29"/>
    <mergeCell ref="O30:O32"/>
    <mergeCell ref="P27:P29"/>
    <mergeCell ref="N60:N62"/>
    <mergeCell ref="O24:O26"/>
    <mergeCell ref="O33:O35"/>
    <mergeCell ref="Q42:Q44"/>
    <mergeCell ref="Q45:Q47"/>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K7:K8"/>
    <mergeCell ref="K33:K35"/>
    <mergeCell ref="K36:K38"/>
    <mergeCell ref="K39:K41"/>
    <mergeCell ref="K42:K44"/>
    <mergeCell ref="K45:K47"/>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O123:O125"/>
    <mergeCell ref="P123:P125"/>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E78:E80"/>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M81:M83"/>
    <mergeCell ref="M84:M86"/>
    <mergeCell ref="G138:G140"/>
    <mergeCell ref="F87:F89"/>
    <mergeCell ref="J90:J92"/>
    <mergeCell ref="J93:J95"/>
    <mergeCell ref="J96:J98"/>
    <mergeCell ref="J99:J101"/>
    <mergeCell ref="J102:J104"/>
    <mergeCell ref="J105:J107"/>
    <mergeCell ref="J108:J110"/>
    <mergeCell ref="J111:J113"/>
    <mergeCell ref="F105:F107"/>
    <mergeCell ref="F108:F110"/>
    <mergeCell ref="I84:I86"/>
    <mergeCell ref="I87:I89"/>
    <mergeCell ref="I90:I92"/>
    <mergeCell ref="I138:I140"/>
    <mergeCell ref="G114:G116"/>
    <mergeCell ref="M123:M125"/>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AU99:AU101"/>
    <mergeCell ref="AP93:AP95"/>
    <mergeCell ref="AQ93:AQ95"/>
    <mergeCell ref="AV93:AV95"/>
    <mergeCell ref="AW93:AW95"/>
    <mergeCell ref="AP96:AP98"/>
    <mergeCell ref="AQ96:AQ98"/>
    <mergeCell ref="AX96:AX98"/>
    <mergeCell ref="AX81:AX83"/>
    <mergeCell ref="AH90:AH92"/>
    <mergeCell ref="AI105:AI107"/>
    <mergeCell ref="AZ147:AZ149"/>
    <mergeCell ref="AZ135:AZ137"/>
    <mergeCell ref="AZ123:AZ125"/>
    <mergeCell ref="AZ111:AZ113"/>
    <mergeCell ref="AZ99:AZ101"/>
    <mergeCell ref="AZ141:AZ143"/>
    <mergeCell ref="AZ129:AZ131"/>
    <mergeCell ref="BA141:BA143"/>
    <mergeCell ref="AZ144:AZ146"/>
    <mergeCell ref="BF81:BF83"/>
    <mergeCell ref="AX87:AX89"/>
    <mergeCell ref="AY87:AY89"/>
    <mergeCell ref="AX90:AX92"/>
    <mergeCell ref="AY90:AY92"/>
    <mergeCell ref="AX93:AX95"/>
    <mergeCell ref="AY93:AY95"/>
    <mergeCell ref="AX111:AX113"/>
    <mergeCell ref="AY111:AY113"/>
    <mergeCell ref="AS147:AS149"/>
    <mergeCell ref="AV126:AV128"/>
    <mergeCell ref="AW126:AW128"/>
    <mergeCell ref="AP129:AP131"/>
    <mergeCell ref="AX108:AX110"/>
    <mergeCell ref="AY81:AY83"/>
    <mergeCell ref="BC144:BC146"/>
    <mergeCell ref="BB99:BB101"/>
    <mergeCell ref="BC99:BC101"/>
    <mergeCell ref="BB102:BB104"/>
    <mergeCell ref="BC102:BC104"/>
    <mergeCell ref="AY120:AY122"/>
    <mergeCell ref="CM144:CM146"/>
    <mergeCell ref="AZ60:AZ62"/>
    <mergeCell ref="AZ69:AZ71"/>
    <mergeCell ref="BG66:BG68"/>
    <mergeCell ref="BG84:BG86"/>
    <mergeCell ref="BC81:BC83"/>
    <mergeCell ref="BB84:BB86"/>
    <mergeCell ref="BC84:BC86"/>
    <mergeCell ref="BA75:BA77"/>
    <mergeCell ref="BF75:BF77"/>
    <mergeCell ref="BG96:BG98"/>
    <mergeCell ref="BB93:BB95"/>
    <mergeCell ref="BC93:BC95"/>
    <mergeCell ref="CH114:CH116"/>
    <mergeCell ref="CH117:CH119"/>
    <mergeCell ref="CH120:CH122"/>
    <mergeCell ref="CF117:CF119"/>
    <mergeCell ref="CK111:CK113"/>
    <mergeCell ref="CK114:CK116"/>
    <mergeCell ref="CK117:CK119"/>
    <mergeCell ref="CK120:CK122"/>
    <mergeCell ref="CJ114:CJ116"/>
    <mergeCell ref="CK108:CK110"/>
    <mergeCell ref="CK105:CK107"/>
    <mergeCell ref="CM87:CM89"/>
    <mergeCell ref="CL117:CL119"/>
    <mergeCell ref="CJ63:CJ65"/>
    <mergeCell ref="CL111:CL113"/>
    <mergeCell ref="CL114:CL116"/>
    <mergeCell ref="AZ81:AZ83"/>
    <mergeCell ref="BI114:BI116"/>
    <mergeCell ref="BH117:BH119"/>
    <mergeCell ref="CN150:CN152"/>
    <mergeCell ref="CM153:CM155"/>
    <mergeCell ref="CN153:CN155"/>
    <mergeCell ref="CM123:CM125"/>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H81:CH83"/>
    <mergeCell ref="CH84:CH86"/>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F81:CF83"/>
    <mergeCell ref="CG81:CG83"/>
    <mergeCell ref="CI81:CI83"/>
    <mergeCell ref="CJ81:CJ83"/>
    <mergeCell ref="CL138:CL140"/>
    <mergeCell ref="CI96:CI98"/>
    <mergeCell ref="CJ96:CJ98"/>
    <mergeCell ref="CF87:CF89"/>
    <mergeCell ref="CG87:CG89"/>
    <mergeCell ref="CI87:CI89"/>
    <mergeCell ref="CJ87:CJ89"/>
    <mergeCell ref="CL99:CL101"/>
    <mergeCell ref="CL102:CL104"/>
    <mergeCell ref="CL105:CL107"/>
    <mergeCell ref="CN69:CN71"/>
    <mergeCell ref="CM72:CM74"/>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R150:CR152"/>
    <mergeCell ref="CY135:CY137"/>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U54:CU56"/>
    <mergeCell ref="CM36:CM38"/>
    <mergeCell ref="CN36:CN38"/>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CN72:CN74"/>
    <mergeCell ref="CM81:CM83"/>
    <mergeCell ref="CN81:CN83"/>
    <mergeCell ref="CM84:CM86"/>
    <mergeCell ref="CY69:CY71"/>
    <mergeCell ref="CZ69:CZ71"/>
    <mergeCell ref="CN102:CN104"/>
    <mergeCell ref="CO102:CO104"/>
    <mergeCell ref="CQ66:CQ68"/>
    <mergeCell ref="CR66:CR68"/>
    <mergeCell ref="CO57:CO59"/>
    <mergeCell ref="CN123:CN125"/>
    <mergeCell ref="CM126:CM128"/>
    <mergeCell ref="CM21:CM23"/>
    <mergeCell ref="CN21:CN23"/>
    <mergeCell ref="CM24:CM26"/>
    <mergeCell ref="CN24:CN26"/>
    <mergeCell ref="CM27:CM29"/>
    <mergeCell ref="CN27:CN29"/>
    <mergeCell ref="CM33:CM35"/>
    <mergeCell ref="CN33:CN35"/>
    <mergeCell ref="CN60:CN62"/>
    <mergeCell ref="CT60:CT62"/>
    <mergeCell ref="CT54:CT56"/>
    <mergeCell ref="CT48:CT50"/>
    <mergeCell ref="CT42:CT44"/>
    <mergeCell ref="CT36:CT38"/>
    <mergeCell ref="CM60:CM62"/>
    <mergeCell ref="CM45:CM47"/>
    <mergeCell ref="CN45:CN47"/>
    <mergeCell ref="CM54:CM56"/>
    <mergeCell ref="CN54:CN56"/>
    <mergeCell ref="CM57:CM59"/>
    <mergeCell ref="CN57:CN59"/>
    <mergeCell ref="CO24:CO26"/>
    <mergeCell ref="CP24:CP26"/>
    <mergeCell ref="CS24:CS26"/>
    <mergeCell ref="CT24:CT26"/>
    <mergeCell ref="CN30:CN32"/>
    <mergeCell ref="CO30:CO32"/>
    <mergeCell ref="CP30:CP32"/>
    <mergeCell ref="CS30:CS32"/>
    <mergeCell ref="CT30:CT32"/>
    <mergeCell ref="CP54:CP56"/>
    <mergeCell ref="CS54:CS56"/>
    <mergeCell ref="CY54:CY56"/>
    <mergeCell ref="CZ54:CZ56"/>
    <mergeCell ref="CU27:CU29"/>
    <mergeCell ref="CV27:CV29"/>
    <mergeCell ref="CY57:CY59"/>
    <mergeCell ref="CZ57:CZ59"/>
    <mergeCell ref="CT57:CT59"/>
    <mergeCell ref="CO45:CO47"/>
    <mergeCell ref="CP45:CP47"/>
    <mergeCell ref="CS45:CS47"/>
    <mergeCell ref="CT45:CT47"/>
    <mergeCell ref="CO51:CO53"/>
    <mergeCell ref="CP51:CP53"/>
    <mergeCell ref="CS51:CS53"/>
    <mergeCell ref="CT51:CT53"/>
    <mergeCell ref="CO48:CO50"/>
    <mergeCell ref="CP48:CP50"/>
    <mergeCell ref="CO39:CO41"/>
    <mergeCell ref="CP39:CP41"/>
    <mergeCell ref="CS39:CS41"/>
    <mergeCell ref="CT39:CT41"/>
    <mergeCell ref="CY39:CY41"/>
    <mergeCell ref="CZ39:CZ41"/>
    <mergeCell ref="CO36:CO38"/>
    <mergeCell ref="CP36:CP38"/>
    <mergeCell ref="CS36:CS38"/>
    <mergeCell ref="CU36:CU38"/>
    <mergeCell ref="CV36:CV38"/>
    <mergeCell ref="CU39:CU41"/>
    <mergeCell ref="CV39:CV41"/>
    <mergeCell ref="CY42:CY44"/>
    <mergeCell ref="CZ42:CZ44"/>
    <mergeCell ref="CQ156:CQ158"/>
    <mergeCell ref="DA144:DA146"/>
    <mergeCell ref="CY132:CY134"/>
    <mergeCell ref="CW132:CW134"/>
    <mergeCell ref="CW135:CW137"/>
    <mergeCell ref="CW138:CW140"/>
    <mergeCell ref="CQ132:CQ134"/>
    <mergeCell ref="CR132:CR134"/>
    <mergeCell ref="CM132:CM134"/>
    <mergeCell ref="CN132:CN134"/>
    <mergeCell ref="CM135:CM137"/>
    <mergeCell ref="CN135:CN137"/>
    <mergeCell ref="CT138:CT140"/>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W141:CW143"/>
    <mergeCell ref="CW144:CW146"/>
    <mergeCell ref="CW147:CW149"/>
    <mergeCell ref="CT153:CT155"/>
    <mergeCell ref="DB144:DB146"/>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DB129:DB131"/>
    <mergeCell ref="CT126:CT128"/>
    <mergeCell ref="CU126:CU128"/>
    <mergeCell ref="CX135:CX137"/>
    <mergeCell ref="CX138:CX140"/>
    <mergeCell ref="CX141:CX143"/>
    <mergeCell ref="CZ114:CZ116"/>
    <mergeCell ref="DA114:DA116"/>
    <mergeCell ref="DB114:DB116"/>
    <mergeCell ref="CO117:CO119"/>
    <mergeCell ref="CP117:CP119"/>
    <mergeCell ref="CS117:CS119"/>
    <mergeCell ref="CT117:CT119"/>
    <mergeCell ref="CY117:CY119"/>
    <mergeCell ref="CZ117:CZ119"/>
    <mergeCell ref="DA117:DA119"/>
    <mergeCell ref="DB117:DB119"/>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08:CY110"/>
    <mergeCell ref="CZ108:CZ110"/>
    <mergeCell ref="DA108:DA110"/>
    <mergeCell ref="DB108:DB110"/>
    <mergeCell ref="DA123:DA125"/>
    <mergeCell ref="DB123:DB125"/>
    <mergeCell ref="CS111:CS113"/>
    <mergeCell ref="CT111:CT113"/>
    <mergeCell ref="CY111:CY113"/>
    <mergeCell ref="CZ111:CZ113"/>
    <mergeCell ref="DA111:DA113"/>
    <mergeCell ref="DB111:DB113"/>
    <mergeCell ref="CS108:CS110"/>
    <mergeCell ref="CT108:CT110"/>
    <mergeCell ref="CU108:CU110"/>
    <mergeCell ref="CV108:CV110"/>
    <mergeCell ref="CU111:CU113"/>
    <mergeCell ref="CV111:CV113"/>
    <mergeCell ref="CW108:CW110"/>
    <mergeCell ref="CW111:CW113"/>
    <mergeCell ref="CQ108:CQ110"/>
    <mergeCell ref="CV120:CV122"/>
    <mergeCell ref="CU123:CU125"/>
    <mergeCell ref="CV123:CV125"/>
    <mergeCell ref="CW120:CW122"/>
    <mergeCell ref="CW123:CW125"/>
    <mergeCell ref="CR123:CR125"/>
    <mergeCell ref="CY114:CY116"/>
    <mergeCell ref="CU105:CU107"/>
    <mergeCell ref="CV105:CV107"/>
    <mergeCell ref="CW102:CW104"/>
    <mergeCell ref="CW105:CW107"/>
    <mergeCell ref="CQ102:CQ104"/>
    <mergeCell ref="CR102:CR104"/>
    <mergeCell ref="CQ105:CQ107"/>
    <mergeCell ref="CR105:CR107"/>
    <mergeCell ref="CY96:CY98"/>
    <mergeCell ref="CZ96:CZ98"/>
    <mergeCell ref="DA96:DA98"/>
    <mergeCell ref="DB96:DB98"/>
    <mergeCell ref="CM99:CM101"/>
    <mergeCell ref="CN99:CN101"/>
    <mergeCell ref="CO99:CO101"/>
    <mergeCell ref="CP99:CP101"/>
    <mergeCell ref="CS99:CS101"/>
    <mergeCell ref="CT99:CT101"/>
    <mergeCell ref="CY99:CY101"/>
    <mergeCell ref="CZ99:CZ101"/>
    <mergeCell ref="DA99:DA101"/>
    <mergeCell ref="DB99:DB101"/>
    <mergeCell ref="CM96:CM98"/>
    <mergeCell ref="CN96:CN98"/>
    <mergeCell ref="CO96:CO98"/>
    <mergeCell ref="CP96:CP98"/>
    <mergeCell ref="CS96:CS98"/>
    <mergeCell ref="CT96:CT98"/>
    <mergeCell ref="CU96:CU98"/>
    <mergeCell ref="CO93:CO95"/>
    <mergeCell ref="CP93:CP95"/>
    <mergeCell ref="CS93:CS95"/>
    <mergeCell ref="CT93:CT95"/>
    <mergeCell ref="CY93:CY95"/>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P69:CP71"/>
    <mergeCell ref="CS69:CS71"/>
    <mergeCell ref="CY78:CY80"/>
    <mergeCell ref="CZ78:CZ80"/>
    <mergeCell ref="DA78:DA80"/>
    <mergeCell ref="DB78:DB80"/>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O66:CO68"/>
    <mergeCell ref="CP66:CP68"/>
    <mergeCell ref="CS66:CS68"/>
    <mergeCell ref="CT66:CT68"/>
    <mergeCell ref="CU66:CU68"/>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Y24:CY26"/>
    <mergeCell ref="CZ24:CZ26"/>
    <mergeCell ref="DA24:DA26"/>
    <mergeCell ref="DB24:DB26"/>
    <mergeCell ref="CO21:CO23"/>
    <mergeCell ref="CP21:CP23"/>
    <mergeCell ref="CS21:CS23"/>
    <mergeCell ref="CY27:CY29"/>
    <mergeCell ref="CZ27:CZ29"/>
    <mergeCell ref="DA27:DA29"/>
    <mergeCell ref="DB27:DB29"/>
    <mergeCell ref="CP18:CP20"/>
    <mergeCell ref="CS18:CS20"/>
    <mergeCell ref="CT18:CT20"/>
    <mergeCell ref="CY18:CY20"/>
    <mergeCell ref="CZ18:CZ20"/>
    <mergeCell ref="CW18:CW20"/>
    <mergeCell ref="CW21:CW23"/>
    <mergeCell ref="CW24:CW26"/>
    <mergeCell ref="CW27:CW29"/>
    <mergeCell ref="CQ18:CQ20"/>
    <mergeCell ref="CR18:CR20"/>
    <mergeCell ref="CQ21:CQ23"/>
    <mergeCell ref="CR21:CR23"/>
    <mergeCell ref="CQ24:CQ26"/>
    <mergeCell ref="CR24:CR26"/>
    <mergeCell ref="CQ27:CQ29"/>
    <mergeCell ref="CR27:CR29"/>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Z12:CZ14"/>
    <mergeCell ref="DA12:DA14"/>
    <mergeCell ref="DB12:DB14"/>
    <mergeCell ref="CQ7:CR7"/>
    <mergeCell ref="CQ9:CQ11"/>
    <mergeCell ref="CR9:CR11"/>
    <mergeCell ref="CQ12:CQ14"/>
    <mergeCell ref="CR12:CR14"/>
    <mergeCell ref="CX7:CX8"/>
    <mergeCell ref="CX9:CX11"/>
    <mergeCell ref="CX12:CX14"/>
    <mergeCell ref="BF141:BF143"/>
    <mergeCell ref="BG141:BG143"/>
    <mergeCell ref="BF144:BF146"/>
    <mergeCell ref="BG144:BG146"/>
    <mergeCell ref="BC141:BC143"/>
    <mergeCell ref="BG12:BG14"/>
    <mergeCell ref="BC12:BC14"/>
    <mergeCell ref="BB15:BB17"/>
    <mergeCell ref="BC15:BC17"/>
    <mergeCell ref="BB141:BB143"/>
    <mergeCell ref="BF135:BF137"/>
    <mergeCell ref="BG135:BG137"/>
    <mergeCell ref="BF138:BF140"/>
    <mergeCell ref="BG138:BG140"/>
    <mergeCell ref="BB135:BB137"/>
    <mergeCell ref="BC135:BC137"/>
    <mergeCell ref="BB138:BB140"/>
    <mergeCell ref="BC138:BC140"/>
    <mergeCell ref="BF129:BF131"/>
    <mergeCell ref="BG129:BG131"/>
    <mergeCell ref="BB90:BB92"/>
    <mergeCell ref="BC90:BC92"/>
    <mergeCell ref="BG57:BG59"/>
    <mergeCell ref="BB111:BB113"/>
    <mergeCell ref="BC111:BC113"/>
    <mergeCell ref="BB114:BB116"/>
    <mergeCell ref="BC114:BC116"/>
    <mergeCell ref="BD111:BD113"/>
    <mergeCell ref="BE111:BE113"/>
    <mergeCell ref="BD114:BD116"/>
    <mergeCell ref="BE114:BE116"/>
    <mergeCell ref="BF36:BF38"/>
    <mergeCell ref="AZ132:AZ134"/>
    <mergeCell ref="BA132:BA134"/>
    <mergeCell ref="BA105:BA107"/>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26:AU128"/>
    <mergeCell ref="AT129:AT131"/>
    <mergeCell ref="AU129:AU131"/>
    <mergeCell ref="AU117:AU119"/>
    <mergeCell ref="AR108:AR110"/>
    <mergeCell ref="AS108:AS110"/>
    <mergeCell ref="AU114:AU116"/>
    <mergeCell ref="AT105:AT107"/>
    <mergeCell ref="AU105:AU107"/>
    <mergeCell ref="AY36:AY38"/>
    <mergeCell ref="AX39:AX41"/>
    <mergeCell ref="AY39:AY41"/>
    <mergeCell ref="AX42:AX44"/>
    <mergeCell ref="AY42:AY44"/>
    <mergeCell ref="AX45:AX47"/>
    <mergeCell ref="AY45:AY47"/>
    <mergeCell ref="AX48:AX50"/>
    <mergeCell ref="AY48:AY50"/>
    <mergeCell ref="AX51:AX53"/>
    <mergeCell ref="AY51:AY53"/>
    <mergeCell ref="AX54:AX56"/>
    <mergeCell ref="AY54:AY56"/>
    <mergeCell ref="AP120:AP122"/>
    <mergeCell ref="AP111:AP113"/>
    <mergeCell ref="AQ111:AQ113"/>
    <mergeCell ref="AV111:AV113"/>
    <mergeCell ref="AW111:AW113"/>
    <mergeCell ref="AP114:AP11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T114:AT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A51:BA53"/>
    <mergeCell ref="BF51:BF53"/>
    <mergeCell ref="BB42:BB44"/>
    <mergeCell ref="BB96:BB98"/>
    <mergeCell ref="AX36:AX3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C147:BC149"/>
    <mergeCell ref="BB150:BB152"/>
    <mergeCell ref="BC150:BC152"/>
    <mergeCell ref="BF117:BF119"/>
    <mergeCell ref="BG117:BG119"/>
    <mergeCell ref="AZ120:AZ122"/>
    <mergeCell ref="BA120:BA122"/>
    <mergeCell ref="BF120:BF122"/>
    <mergeCell ref="BG120:BG122"/>
    <mergeCell ref="BB117:BB119"/>
    <mergeCell ref="BC117:BC119"/>
    <mergeCell ref="BB120:BB122"/>
    <mergeCell ref="BC120:BC122"/>
    <mergeCell ref="AZ117:AZ119"/>
    <mergeCell ref="BA117:BA119"/>
    <mergeCell ref="BG111:BG113"/>
    <mergeCell ref="AZ114:AZ116"/>
    <mergeCell ref="BA114:BA116"/>
    <mergeCell ref="BF114:BF116"/>
    <mergeCell ref="BB153:BB155"/>
    <mergeCell ref="BC153:BC155"/>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G105:BG107"/>
    <mergeCell ref="AZ108:AZ110"/>
    <mergeCell ref="BA108:BA110"/>
    <mergeCell ref="BF108:BF110"/>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AZ54:AZ56"/>
    <mergeCell ref="BA54:BA56"/>
    <mergeCell ref="BF54:BF56"/>
    <mergeCell ref="BG54:BG56"/>
    <mergeCell ref="AZ75:AZ77"/>
    <mergeCell ref="BB51:BB53"/>
    <mergeCell ref="BC51:BC53"/>
    <mergeCell ref="BD63:BD65"/>
    <mergeCell ref="BE63:BE65"/>
    <mergeCell ref="BD66:BD68"/>
    <mergeCell ref="BE66:BE68"/>
    <mergeCell ref="BD51:BD53"/>
    <mergeCell ref="BE51:BE53"/>
    <mergeCell ref="BD54:BD56"/>
    <mergeCell ref="BE54:BE56"/>
    <mergeCell ref="BD57:BD59"/>
    <mergeCell ref="BE57:BE59"/>
    <mergeCell ref="AZ66:AZ68"/>
    <mergeCell ref="BA66:BA68"/>
    <mergeCell ref="BF66:BF68"/>
    <mergeCell ref="BB54:BB56"/>
    <mergeCell ref="BG60:BG62"/>
    <mergeCell ref="BB57:BB59"/>
    <mergeCell ref="BC57:BC59"/>
    <mergeCell ref="BB60:BB62"/>
    <mergeCell ref="BC60:BC62"/>
    <mergeCell ref="BB66:BB68"/>
    <mergeCell ref="BC66:BC68"/>
    <mergeCell ref="BA60:BA62"/>
    <mergeCell ref="BF60:BF62"/>
    <mergeCell ref="BC54:BC56"/>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AZ42:AZ44"/>
    <mergeCell ref="BA42:BA44"/>
    <mergeCell ref="BF42:BF44"/>
    <mergeCell ref="BG42:BG44"/>
    <mergeCell ref="BB39:BB41"/>
    <mergeCell ref="BC39:BC41"/>
    <mergeCell ref="BC42:BC44"/>
    <mergeCell ref="AZ45:AZ47"/>
    <mergeCell ref="BA45:BA47"/>
    <mergeCell ref="BE39:BE41"/>
    <mergeCell ref="BD42:BD44"/>
    <mergeCell ref="BE42:BE44"/>
    <mergeCell ref="BD45:BD47"/>
    <mergeCell ref="BE45:BE47"/>
    <mergeCell ref="BF45:BF47"/>
    <mergeCell ref="BG51:BG53"/>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AV135:AV13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AT120:AT122"/>
    <mergeCell ref="AU120:AU122"/>
    <mergeCell ref="AT123:AT125"/>
    <mergeCell ref="AU123:AU125"/>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AV105:AV107"/>
    <mergeCell ref="AW105:AW107"/>
    <mergeCell ref="AR102:AR104"/>
    <mergeCell ref="AS102:AS104"/>
    <mergeCell ref="AR105:AR107"/>
    <mergeCell ref="AS105:AS107"/>
    <mergeCell ref="AP108:AP110"/>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T75:AT77"/>
    <mergeCell ref="AU75:AU77"/>
    <mergeCell ref="AT78:AT80"/>
    <mergeCell ref="AU78:AU80"/>
    <mergeCell ref="AT81:AT8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V27:AV29"/>
    <mergeCell ref="AW27:AW29"/>
    <mergeCell ref="AP33:AP35"/>
    <mergeCell ref="AQ33:AQ35"/>
    <mergeCell ref="AV33:AV35"/>
    <mergeCell ref="AW33:AW35"/>
    <mergeCell ref="AR45:AR47"/>
    <mergeCell ref="AS45:AS47"/>
    <mergeCell ref="AT45:AT47"/>
    <mergeCell ref="AU45:AU47"/>
    <mergeCell ref="AT48:AT50"/>
    <mergeCell ref="AU48:AU50"/>
    <mergeCell ref="AT51:AT53"/>
    <mergeCell ref="AU51:AU53"/>
    <mergeCell ref="AR48:AR50"/>
    <mergeCell ref="AS48:AS50"/>
    <mergeCell ref="AR51:AR53"/>
    <mergeCell ref="AS51:AS53"/>
    <mergeCell ref="AV12:AV14"/>
    <mergeCell ref="AW12:AW14"/>
    <mergeCell ref="AV15:AV17"/>
    <mergeCell ref="AW15:AW17"/>
    <mergeCell ref="AV39:AV41"/>
    <mergeCell ref="AW39:AW41"/>
    <mergeCell ref="AP42:AP44"/>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O129:AO131"/>
    <mergeCell ref="AH129:AH131"/>
    <mergeCell ref="AI129:AI131"/>
    <mergeCell ref="AG129:AG131"/>
    <mergeCell ref="AG132:AG134"/>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F117:AF119"/>
    <mergeCell ref="AE117:AE119"/>
    <mergeCell ref="AN117:AN119"/>
    <mergeCell ref="AO117:AO119"/>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F99:AF101"/>
    <mergeCell ref="C114:C116"/>
    <mergeCell ref="AD114:AD116"/>
    <mergeCell ref="AF114:AF116"/>
    <mergeCell ref="AE114:AE116"/>
    <mergeCell ref="AN114:AN116"/>
    <mergeCell ref="AO114:AO116"/>
    <mergeCell ref="AI114:AI116"/>
    <mergeCell ref="AL114:AL116"/>
    <mergeCell ref="AM114:AM116"/>
    <mergeCell ref="AF111:AF113"/>
    <mergeCell ref="AE111:AE113"/>
    <mergeCell ref="AN111:AN113"/>
    <mergeCell ref="AO111:AO113"/>
    <mergeCell ref="AH111:AH113"/>
    <mergeCell ref="L111:L113"/>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105:AE107"/>
    <mergeCell ref="C102:C104"/>
    <mergeCell ref="AD102:AD104"/>
    <mergeCell ref="AE102:AE104"/>
    <mergeCell ref="I105:I107"/>
    <mergeCell ref="E96:E98"/>
    <mergeCell ref="G96:G98"/>
    <mergeCell ref="I96:I98"/>
    <mergeCell ref="E99:E101"/>
    <mergeCell ref="G99:G101"/>
    <mergeCell ref="D120:D122"/>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AK81:AK83"/>
    <mergeCell ref="AK84:AK86"/>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E45:E47"/>
    <mergeCell ref="E60:E62"/>
    <mergeCell ref="E63:E65"/>
    <mergeCell ref="E66:E68"/>
    <mergeCell ref="E69:E71"/>
    <mergeCell ref="G69:G71"/>
    <mergeCell ref="F39:F41"/>
    <mergeCell ref="O36:O38"/>
    <mergeCell ref="O39:O41"/>
    <mergeCell ref="O42:O44"/>
    <mergeCell ref="N54:N56"/>
    <mergeCell ref="N57:N59"/>
    <mergeCell ref="T69:T71"/>
    <mergeCell ref="K72:K74"/>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33:M35"/>
    <mergeCell ref="M75:M77"/>
    <mergeCell ref="M72:M74"/>
    <mergeCell ref="P63:P65"/>
    <mergeCell ref="P78:P80"/>
    <mergeCell ref="T39:T41"/>
    <mergeCell ref="W72:W74"/>
    <mergeCell ref="W75:W77"/>
    <mergeCell ref="N75:N77"/>
    <mergeCell ref="M54:M56"/>
    <mergeCell ref="O54:O56"/>
    <mergeCell ref="W39:W41"/>
    <mergeCell ref="W36:W38"/>
    <mergeCell ref="W45:W47"/>
    <mergeCell ref="N45:N47"/>
    <mergeCell ref="K87:K89"/>
    <mergeCell ref="N66:N68"/>
    <mergeCell ref="T60:T62"/>
    <mergeCell ref="AG60:AG62"/>
    <mergeCell ref="AG63:AG65"/>
    <mergeCell ref="D156:D158"/>
    <mergeCell ref="D96:D98"/>
    <mergeCell ref="D99:D101"/>
    <mergeCell ref="D102:D104"/>
    <mergeCell ref="D105:D107"/>
    <mergeCell ref="D123:D125"/>
    <mergeCell ref="D126:D128"/>
    <mergeCell ref="D129:D131"/>
    <mergeCell ref="D132:D134"/>
    <mergeCell ref="AF90:AF92"/>
    <mergeCell ref="B123:B125"/>
    <mergeCell ref="AE99:AE101"/>
    <mergeCell ref="AN72:AN74"/>
    <mergeCell ref="AO72:AO74"/>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W51:W53"/>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12:U14"/>
    <mergeCell ref="U15:U17"/>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AO42:AO44"/>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AL39:AL41"/>
    <mergeCell ref="AN21:AN23"/>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B51:B53"/>
    <mergeCell ref="AD51:AD53"/>
    <mergeCell ref="AF51:AF53"/>
    <mergeCell ref="AE51:AE53"/>
    <mergeCell ref="B48:B50"/>
    <mergeCell ref="B57:B59"/>
    <mergeCell ref="V60:V62"/>
    <mergeCell ref="E42:E44"/>
    <mergeCell ref="N42:N44"/>
    <mergeCell ref="M60:M62"/>
    <mergeCell ref="AM36:AM38"/>
    <mergeCell ref="AL42:AL44"/>
    <mergeCell ref="AM42:AM44"/>
    <mergeCell ref="AM39:AM41"/>
    <mergeCell ref="AG36:AG38"/>
    <mergeCell ref="AG39:AG41"/>
    <mergeCell ref="AG42:AG44"/>
    <mergeCell ref="AG48:AG50"/>
    <mergeCell ref="AG51:AG53"/>
    <mergeCell ref="AG54:AG56"/>
    <mergeCell ref="AG57:AG59"/>
    <mergeCell ref="W42:W44"/>
    <mergeCell ref="AD54:AD56"/>
    <mergeCell ref="AF54:AF56"/>
    <mergeCell ref="P57:P59"/>
    <mergeCell ref="P36:P38"/>
    <mergeCell ref="AH54:AH56"/>
    <mergeCell ref="O45:O47"/>
    <mergeCell ref="AI60:AI62"/>
    <mergeCell ref="AL60:AL62"/>
    <mergeCell ref="AM60:AM62"/>
    <mergeCell ref="AH57:AH59"/>
    <mergeCell ref="AE39:AE41"/>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AH60:AH62"/>
    <mergeCell ref="AD60:AD62"/>
    <mergeCell ref="AF60:AF62"/>
    <mergeCell ref="AE60:AE62"/>
    <mergeCell ref="V48:V50"/>
    <mergeCell ref="V51:V53"/>
    <mergeCell ref="AK75:AK77"/>
    <mergeCell ref="AK78:AK80"/>
    <mergeCell ref="AK63:AK65"/>
    <mergeCell ref="AK66:AK68"/>
    <mergeCell ref="AK69:AK71"/>
    <mergeCell ref="AF57:AF59"/>
    <mergeCell ref="AH48:AH50"/>
    <mergeCell ref="AH51:AH53"/>
    <mergeCell ref="AD48:AD50"/>
    <mergeCell ref="AF48:AF50"/>
    <mergeCell ref="AE48:AE50"/>
    <mergeCell ref="V66:V68"/>
    <mergeCell ref="V69:V71"/>
    <mergeCell ref="V72:V74"/>
    <mergeCell ref="AF63:AF65"/>
    <mergeCell ref="AE63:AE65"/>
    <mergeCell ref="AF69:AF71"/>
    <mergeCell ref="AE69:AE71"/>
    <mergeCell ref="AH63:AH65"/>
    <mergeCell ref="AH66:AH68"/>
    <mergeCell ref="AH69:AH71"/>
    <mergeCell ref="AH72:AH74"/>
    <mergeCell ref="AH75:AH77"/>
    <mergeCell ref="AJ72:AJ74"/>
    <mergeCell ref="AJ75:AJ77"/>
    <mergeCell ref="AJ78:AJ80"/>
    <mergeCell ref="DQ7:DQ8"/>
    <mergeCell ref="DQ15:DQ17"/>
    <mergeCell ref="DS9:DS11"/>
    <mergeCell ref="W33:W35"/>
    <mergeCell ref="AN24:AN26"/>
    <mergeCell ref="AI21:AI23"/>
    <mergeCell ref="G27:G29"/>
    <mergeCell ref="G18:G20"/>
    <mergeCell ref="G21:G23"/>
    <mergeCell ref="P21:P23"/>
    <mergeCell ref="P24:P26"/>
    <mergeCell ref="P33:P35"/>
    <mergeCell ref="G24:G26"/>
    <mergeCell ref="AG30:AG32"/>
    <mergeCell ref="AH30:AH32"/>
    <mergeCell ref="AV7:AW7"/>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87:D89"/>
    <mergeCell ref="D90:D92"/>
    <mergeCell ref="D93:D95"/>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V54:DV56"/>
    <mergeCell ref="D51:D53"/>
    <mergeCell ref="D63:D65"/>
    <mergeCell ref="D66:D68"/>
    <mergeCell ref="D69:D71"/>
    <mergeCell ref="D72:D74"/>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Y51:DY53"/>
    <mergeCell ref="DW51:DW53"/>
    <mergeCell ref="EA51:EA53"/>
    <mergeCell ref="EB51:EB5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Q54:DQ56"/>
    <mergeCell ref="DQ57:DQ59"/>
    <mergeCell ref="DQ60:DQ62"/>
    <mergeCell ref="DT54:DT56"/>
    <mergeCell ref="DT57:DT59"/>
    <mergeCell ref="EA60:EA62"/>
    <mergeCell ref="EB60:EB62"/>
    <mergeCell ref="DT60:DT62"/>
    <mergeCell ref="DX57:DX59"/>
    <mergeCell ref="DY57:DY59"/>
    <mergeCell ref="DW57:DW59"/>
    <mergeCell ref="DS63:DS65"/>
    <mergeCell ref="DU63:DU65"/>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DW117:DW119"/>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R156:DR158"/>
    <mergeCell ref="DS138:DS140"/>
    <mergeCell ref="DU138:DU140"/>
    <mergeCell ref="DV138:DV140"/>
    <mergeCell ref="DX138:DX140"/>
    <mergeCell ref="DW138:DW140"/>
    <mergeCell ref="DX144:DX146"/>
    <mergeCell ref="DW144:DW146"/>
    <mergeCell ref="DS147:DS149"/>
    <mergeCell ref="DU147:DU149"/>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W129:DW131"/>
    <mergeCell ref="DS135:DS137"/>
    <mergeCell ref="DU135:DU137"/>
    <mergeCell ref="DX135:DX137"/>
    <mergeCell ref="DU144:DU146"/>
    <mergeCell ref="DV144:DV146"/>
    <mergeCell ref="DT138:DT140"/>
    <mergeCell ref="DW132:DW134"/>
    <mergeCell ref="DV132:DV134"/>
    <mergeCell ref="DX132:DX134"/>
    <mergeCell ref="DR138:DR140"/>
    <mergeCell ref="DR141:DR143"/>
    <mergeCell ref="DR144:DR146"/>
    <mergeCell ref="DT156:DT158"/>
    <mergeCell ref="DS156:DS158"/>
    <mergeCell ref="DX147:DX149"/>
    <mergeCell ref="DS129:DS131"/>
    <mergeCell ref="DR147:DR149"/>
    <mergeCell ref="DW141:DW143"/>
    <mergeCell ref="DY144:DY146"/>
    <mergeCell ref="DY129:DY131"/>
    <mergeCell ref="DT141:DT143"/>
    <mergeCell ref="DX129:DX131"/>
    <mergeCell ref="DY132:DY134"/>
    <mergeCell ref="DT117:DT119"/>
    <mergeCell ref="DT120:DT122"/>
    <mergeCell ref="DX111:DX113"/>
    <mergeCell ref="DW108:DW110"/>
    <mergeCell ref="DW126:DW128"/>
    <mergeCell ref="DW135:DW137"/>
    <mergeCell ref="EB132:EB134"/>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69:EA71"/>
    <mergeCell ref="EA126:EA128"/>
    <mergeCell ref="EB126:EB128"/>
    <mergeCell ref="EA123:EA125"/>
    <mergeCell ref="EB123:EB125"/>
    <mergeCell ref="EC114:EC116"/>
    <mergeCell ref="EC117:EC119"/>
    <mergeCell ref="EA108:EA110"/>
    <mergeCell ref="EB108:EB110"/>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I7:DI8"/>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7:DK8"/>
    <mergeCell ref="DK9:DK11"/>
    <mergeCell ref="DK15:DK17"/>
    <mergeCell ref="DK18:DK20"/>
    <mergeCell ref="DK21:DK23"/>
    <mergeCell ref="DK24:DK26"/>
    <mergeCell ref="DK27:DK29"/>
    <mergeCell ref="DK33:DK35"/>
    <mergeCell ref="DK36:DK38"/>
    <mergeCell ref="DK39:DK41"/>
    <mergeCell ref="DK42:DK44"/>
    <mergeCell ref="DK45:DK47"/>
    <mergeCell ref="DK48:DK50"/>
    <mergeCell ref="DL12:DL14"/>
    <mergeCell ref="DL15:DL17"/>
    <mergeCell ref="DL18:DL20"/>
    <mergeCell ref="DG60:DG62"/>
    <mergeCell ref="DE42:DE44"/>
    <mergeCell ref="DF42:DF44"/>
    <mergeCell ref="DE24:DE26"/>
    <mergeCell ref="DF24:DF26"/>
    <mergeCell ref="DE27:DE29"/>
    <mergeCell ref="DF27:DF29"/>
    <mergeCell ref="DE33:DE35"/>
    <mergeCell ref="DF33:DF35"/>
    <mergeCell ref="DF48:DF50"/>
    <mergeCell ref="DE30:DE32"/>
    <mergeCell ref="DF30:DF32"/>
    <mergeCell ref="DG30:DG32"/>
    <mergeCell ref="DI63:DI65"/>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CW96:CW98"/>
    <mergeCell ref="CW99:CW101"/>
    <mergeCell ref="DD78:DD80"/>
    <mergeCell ref="DC81:DC83"/>
    <mergeCell ref="DD81:DD83"/>
    <mergeCell ref="DC84:DC86"/>
    <mergeCell ref="CY90:CY92"/>
    <mergeCell ref="CZ90:CZ92"/>
    <mergeCell ref="DA90:DA92"/>
    <mergeCell ref="DB90:DB92"/>
    <mergeCell ref="DI66:DI68"/>
    <mergeCell ref="DN123:DN125"/>
    <mergeCell ref="DN126:DN128"/>
    <mergeCell ref="DP93:DP95"/>
    <mergeCell ref="DP96:DP98"/>
    <mergeCell ref="DP129:DP131"/>
    <mergeCell ref="DP132:DP134"/>
    <mergeCell ref="DP135:DP137"/>
    <mergeCell ref="DP138:DP140"/>
    <mergeCell ref="DP141:DP143"/>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O42:DO44"/>
    <mergeCell ref="DO45:DO47"/>
    <mergeCell ref="DO48:DO50"/>
    <mergeCell ref="DO51:DO53"/>
    <mergeCell ref="DK75:DK77"/>
    <mergeCell ref="DK78:DK80"/>
    <mergeCell ref="DK81:DK83"/>
    <mergeCell ref="DK84:DK86"/>
    <mergeCell ref="DK87:DK89"/>
    <mergeCell ref="DL75:DL77"/>
    <mergeCell ref="DL72:DL74"/>
    <mergeCell ref="DK63:DK65"/>
    <mergeCell ref="DN54:DN56"/>
    <mergeCell ref="DN57:DN59"/>
    <mergeCell ref="DN60:DN62"/>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N90:DN92"/>
    <mergeCell ref="DN93:DN95"/>
    <mergeCell ref="DN96:DN98"/>
    <mergeCell ref="DN99:DN101"/>
    <mergeCell ref="DN102:DN104"/>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153:S155"/>
    <mergeCell ref="S156:S158"/>
    <mergeCell ref="S87:S89"/>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I30:AI32"/>
    <mergeCell ref="AJ30:AJ32"/>
    <mergeCell ref="AL36:AL38"/>
    <mergeCell ref="AN39:AN41"/>
    <mergeCell ref="AO39:AO41"/>
    <mergeCell ref="AI45:AI47"/>
    <mergeCell ref="AL45:AL47"/>
    <mergeCell ref="AM45:AM47"/>
    <mergeCell ref="AL54:AL56"/>
    <mergeCell ref="AM54:AM56"/>
    <mergeCell ref="AI57:AI59"/>
    <mergeCell ref="AL57:AL59"/>
    <mergeCell ref="AM57:AM59"/>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J7:AK7"/>
    <mergeCell ref="AK9:AK11"/>
    <mergeCell ref="AK12:AK14"/>
    <mergeCell ref="AK18:AK20"/>
    <mergeCell ref="AK21:AK23"/>
    <mergeCell ref="AK24:AK26"/>
    <mergeCell ref="AK27:AK29"/>
    <mergeCell ref="AK33:AK35"/>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K87:AK89"/>
    <mergeCell ref="AK90:AK92"/>
    <mergeCell ref="AK93:AK95"/>
    <mergeCell ref="AK96:AK98"/>
    <mergeCell ref="AK99:AK101"/>
    <mergeCell ref="AK102:AK104"/>
    <mergeCell ref="AK30:AK32"/>
    <mergeCell ref="AJ69:AJ71"/>
    <mergeCell ref="AJ63:AJ65"/>
    <mergeCell ref="AJ66:AJ68"/>
    <mergeCell ref="AW36:AW3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V45:AV47"/>
    <mergeCell ref="AW45:AW47"/>
    <mergeCell ref="AP48:AP50"/>
    <mergeCell ref="AQ48:AQ50"/>
    <mergeCell ref="AV48:AV50"/>
    <mergeCell ref="AO9:AO11"/>
    <mergeCell ref="AQ9:AQ11"/>
    <mergeCell ref="AP18:AP20"/>
    <mergeCell ref="AR57:AR59"/>
    <mergeCell ref="AN57:AN59"/>
    <mergeCell ref="AO57:AO59"/>
    <mergeCell ref="AN93:AN95"/>
    <mergeCell ref="AN45:AN47"/>
    <mergeCell ref="AL48:AL50"/>
    <mergeCell ref="AM48:AM50"/>
    <mergeCell ref="AL51:AL53"/>
    <mergeCell ref="AM51:AM53"/>
    <mergeCell ref="AN48:AN50"/>
    <mergeCell ref="AO48:AO50"/>
    <mergeCell ref="AO78:AO80"/>
    <mergeCell ref="AO75:AO77"/>
    <mergeCell ref="AO93:AO95"/>
    <mergeCell ref="AO69:AO71"/>
    <mergeCell ref="AN84:AN86"/>
    <mergeCell ref="AO84:AO86"/>
    <mergeCell ref="AM84:AM86"/>
    <mergeCell ref="AN81:AN83"/>
    <mergeCell ref="AO81:AO83"/>
    <mergeCell ref="AL90:AL92"/>
    <mergeCell ref="AM90:AM92"/>
    <mergeCell ref="AL87:AL89"/>
    <mergeCell ref="AL72:AL74"/>
    <mergeCell ref="AP12:AP14"/>
    <mergeCell ref="AQ12:AQ14"/>
    <mergeCell ref="AR24:AR26"/>
    <mergeCell ref="AP60:AP62"/>
    <mergeCell ref="AQ60:AQ62"/>
    <mergeCell ref="AT24:AT26"/>
    <mergeCell ref="AU24:AU26"/>
    <mergeCell ref="AT27:AT29"/>
    <mergeCell ref="AU27:AU29"/>
    <mergeCell ref="AT33:AT35"/>
    <mergeCell ref="AU33:AU35"/>
    <mergeCell ref="AT36:AT38"/>
    <mergeCell ref="AU36:AU38"/>
    <mergeCell ref="AT39:AT41"/>
    <mergeCell ref="AU39:AU41"/>
    <mergeCell ref="AN36:AN38"/>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AT156:AT158"/>
    <mergeCell ref="AU156:AU158"/>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CH60:CH62"/>
    <mergeCell ref="CH63:CH65"/>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BD90:BD92"/>
    <mergeCell ref="BE90:BE92"/>
    <mergeCell ref="BE150:BE152"/>
    <mergeCell ref="BD153:BD155"/>
    <mergeCell ref="BE153:BE155"/>
    <mergeCell ref="BG99:BG101"/>
    <mergeCell ref="BG114:BG116"/>
    <mergeCell ref="BG156:BG158"/>
    <mergeCell ref="CG63:CG65"/>
    <mergeCell ref="CH72:CH74"/>
    <mergeCell ref="CH75:CH77"/>
    <mergeCell ref="CH78:CH80"/>
    <mergeCell ref="BD99:BD101"/>
    <mergeCell ref="BE99:BE101"/>
    <mergeCell ref="CH9:CH11"/>
    <mergeCell ref="CH12:CH14"/>
    <mergeCell ref="CH18:CH20"/>
    <mergeCell ref="CH21:CH23"/>
    <mergeCell ref="CH24:CH26"/>
    <mergeCell ref="CH27:CH29"/>
    <mergeCell ref="CH33:CH35"/>
    <mergeCell ref="CH36:CH38"/>
    <mergeCell ref="CH39:CH41"/>
    <mergeCell ref="CH42:CH44"/>
    <mergeCell ref="CH45:CH47"/>
    <mergeCell ref="CH48:CH50"/>
    <mergeCell ref="CH51:CH53"/>
    <mergeCell ref="CL9:CL11"/>
    <mergeCell ref="CJ24:CJ26"/>
    <mergeCell ref="CH54:CH56"/>
    <mergeCell ref="CH57:CH59"/>
    <mergeCell ref="CU30:CU32"/>
    <mergeCell ref="CB36:CB38"/>
    <mergeCell ref="CQ30:CQ32"/>
    <mergeCell ref="CR30:CR32"/>
    <mergeCell ref="CL36:CL38"/>
    <mergeCell ref="DC9:DC11"/>
    <mergeCell ref="DD9:DD11"/>
    <mergeCell ref="DC12:DC14"/>
    <mergeCell ref="DD12:DD14"/>
    <mergeCell ref="DC18:DC20"/>
    <mergeCell ref="DD18:DD20"/>
    <mergeCell ref="DC21:DC23"/>
    <mergeCell ref="DC24:DC26"/>
    <mergeCell ref="DD24:DD26"/>
    <mergeCell ref="DC27:DC29"/>
    <mergeCell ref="DD27:DD29"/>
    <mergeCell ref="DC30:DC32"/>
    <mergeCell ref="DD30:DD32"/>
    <mergeCell ref="CB9:CB11"/>
    <mergeCell ref="CY30:CY32"/>
    <mergeCell ref="CW33:CW35"/>
    <mergeCell ref="CL33:CL35"/>
    <mergeCell ref="CE30:CE32"/>
    <mergeCell ref="CF30:CF32"/>
    <mergeCell ref="CG30:CG32"/>
    <mergeCell ref="CH30:CH32"/>
    <mergeCell ref="CI30:CI32"/>
    <mergeCell ref="CB15:CB17"/>
    <mergeCell ref="CJ30:CJ32"/>
    <mergeCell ref="CK30:CK32"/>
    <mergeCell ref="CL30:CL32"/>
    <mergeCell ref="CM30:CM32"/>
    <mergeCell ref="DS15:DS17"/>
    <mergeCell ref="DP30:DP32"/>
    <mergeCell ref="DQ9:DQ11"/>
    <mergeCell ref="DQ12:DQ14"/>
    <mergeCell ref="DQ18:DQ20"/>
    <mergeCell ref="DQ21:DQ23"/>
    <mergeCell ref="DQ24:DQ26"/>
    <mergeCell ref="DQ27:DQ29"/>
    <mergeCell ref="DS24:DS26"/>
    <mergeCell ref="DS12:DS14"/>
    <mergeCell ref="DN21:DN23"/>
    <mergeCell ref="DN24:DN26"/>
    <mergeCell ref="DN27:DN29"/>
    <mergeCell ref="DI30:DI32"/>
    <mergeCell ref="DK30:DK32"/>
    <mergeCell ref="DL30:DL32"/>
    <mergeCell ref="DM30:DM32"/>
    <mergeCell ref="DO9:DO11"/>
    <mergeCell ref="DO12:DO14"/>
    <mergeCell ref="DO15:DO17"/>
    <mergeCell ref="DO18:DO20"/>
    <mergeCell ref="DO21:DO23"/>
    <mergeCell ref="DO24:DO26"/>
    <mergeCell ref="DO27:DO29"/>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C105:DC107"/>
    <mergeCell ref="DD105:DD107"/>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DC144:DC146"/>
    <mergeCell ref="DD144:DD146"/>
    <mergeCell ref="DC147:DC149"/>
    <mergeCell ref="DD147:DD149"/>
    <mergeCell ref="Q150:Q152"/>
    <mergeCell ref="Q153:Q155"/>
    <mergeCell ref="R138:R140"/>
    <mergeCell ref="R141:R143"/>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AJ108:AJ110"/>
    <mergeCell ref="AJ111:AJ113"/>
    <mergeCell ref="AE90:AE92"/>
    <mergeCell ref="AI90:AI92"/>
    <mergeCell ref="AE87:AE89"/>
    <mergeCell ref="AI87:AI89"/>
    <mergeCell ref="AH81:AH83"/>
    <mergeCell ref="AH84:AH86"/>
    <mergeCell ref="AJ81:AJ83"/>
    <mergeCell ref="R75:R77"/>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R54:R56"/>
    <mergeCell ref="R57:R59"/>
    <mergeCell ref="BK15:BK17"/>
    <mergeCell ref="BL15:BL17"/>
    <mergeCell ref="Q96:Q98"/>
    <mergeCell ref="R153:R155"/>
    <mergeCell ref="R156:R158"/>
    <mergeCell ref="O7:R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Q156:Q158"/>
    <mergeCell ref="R9:R11"/>
    <mergeCell ref="R12:R14"/>
    <mergeCell ref="R15:R17"/>
    <mergeCell ref="R18:R20"/>
    <mergeCell ref="R21:R23"/>
    <mergeCell ref="R24:R26"/>
    <mergeCell ref="R33:R35"/>
    <mergeCell ref="R36:R38"/>
    <mergeCell ref="R39:R41"/>
    <mergeCell ref="R51:R53"/>
    <mergeCell ref="R60:R62"/>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Y33:BY35"/>
    <mergeCell ref="BZ33:BZ35"/>
    <mergeCell ref="CA33:CA35"/>
    <mergeCell ref="BM33:BM35"/>
    <mergeCell ref="BN33:BN35"/>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K27:BK29"/>
    <mergeCell ref="BL27:BL29"/>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K30:BK32"/>
    <mergeCell ref="BL30:BL32"/>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U27:BU29"/>
    <mergeCell ref="BV27:BV29"/>
    <mergeCell ref="BW27:BW29"/>
    <mergeCell ref="BX27:BX29"/>
    <mergeCell ref="BY39:BY41"/>
    <mergeCell ref="BZ39:BZ41"/>
    <mergeCell ref="CA39:CA41"/>
    <mergeCell ref="CB39:CB41"/>
    <mergeCell ref="CC39:CC41"/>
    <mergeCell ref="CD39:CD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CC36:CC38"/>
    <mergeCell ref="CD36:CD38"/>
    <mergeCell ref="CC27:CC29"/>
    <mergeCell ref="CD27:CD29"/>
    <mergeCell ref="CB30:CB32"/>
    <mergeCell ref="CC30:CC32"/>
    <mergeCell ref="CD30:CD32"/>
    <mergeCell ref="CB33:CB35"/>
    <mergeCell ref="CC33:CC35"/>
    <mergeCell ref="CD33:CD35"/>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CC42:CC44"/>
    <mergeCell ref="CD42:CD44"/>
    <mergeCell ref="BK39:BK41"/>
    <mergeCell ref="CB45:CB47"/>
    <mergeCell ref="CC45:CC47"/>
    <mergeCell ref="CD45:CD47"/>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L57:BL59"/>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K66:BK68"/>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CB84:CB86"/>
    <mergeCell ref="CC84:CC86"/>
    <mergeCell ref="CD84:CD86"/>
    <mergeCell ref="BK81:BK83"/>
    <mergeCell ref="BL81:BL83"/>
    <mergeCell ref="BM81:BM83"/>
    <mergeCell ref="BN81:BN83"/>
    <mergeCell ref="BO81:BO83"/>
    <mergeCell ref="BP81:BP83"/>
    <mergeCell ref="BQ81:BQ83"/>
    <mergeCell ref="BR81:BR83"/>
    <mergeCell ref="BS81:BS83"/>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BN141:BN143"/>
    <mergeCell ref="BO141:BO143"/>
    <mergeCell ref="BP141:BP143"/>
    <mergeCell ref="BQ141:BQ143"/>
    <mergeCell ref="BR141:BR143"/>
    <mergeCell ref="BS141:BS143"/>
    <mergeCell ref="BT141:BT143"/>
    <mergeCell ref="BL147:BL149"/>
    <mergeCell ref="BM147:BM149"/>
    <mergeCell ref="BN147:BN149"/>
    <mergeCell ref="BO147:BO149"/>
    <mergeCell ref="BP147:BP149"/>
    <mergeCell ref="BQ147:BQ149"/>
    <mergeCell ref="BR147:BR149"/>
    <mergeCell ref="BS147:BS149"/>
    <mergeCell ref="BT147:BT149"/>
    <mergeCell ref="BU147:BU149"/>
    <mergeCell ref="BV147:BV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15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159" unlockedFormula="1"/>
  </ignoredErrors>
  <legacyDrawing r:id="rId3"/>
  <extLst>
    <ext xmlns:x14="http://schemas.microsoft.com/office/spreadsheetml/2009/9/main" uri="{CCE6A557-97BC-4b89-ADB6-D9C93CAAB3DF}">
      <x14:dataValidations xmlns:xm="http://schemas.microsoft.com/office/excel/2006/main" xWindow="177" yWindow="480" count="9">
        <x14:dataValidation type="list" allowBlank="1" showInputMessage="1" showErrorMessage="1">
          <x14:formula1>
            <xm:f>vstupy!$B$3:$B$14</xm:f>
          </x14:formula1>
          <xm:sqref>Q39:Q158 U51:U158</xm:sqref>
        </x14:dataValidation>
        <x14:dataValidation type="list" allowBlank="1" showInputMessage="1" showErrorMessage="1">
          <x14:formula1>
            <xm:f>vstupy!$C$17:$F$17</xm:f>
          </x14:formula1>
          <xm:sqref>Y9:Y158</xm:sqref>
        </x14:dataValidation>
        <x14:dataValidation type="list" allowBlank="1" showInputMessage="1" showErrorMessage="1">
          <x14:formula1>
            <xm:f>vstupy!$B$34:$B$36</xm:f>
          </x14:formula1>
          <xm:sqref>AA9:AA158</xm:sqref>
        </x14:dataValidation>
        <x14:dataValidation type="list" allowBlank="1" showInputMessage="1" showErrorMessage="1">
          <x14:formula1>
            <xm:f>vstupy!#REF!</xm:f>
          </x14:formula1>
          <xm:sqref>X159:AB159</xm:sqref>
        </x14:dataValidation>
        <x14:dataValidation type="list" allowBlank="1" showInputMessage="1" showErrorMessage="1">
          <x14:formula1>
            <xm:f>vstupy!$B$3:$B$15</xm:f>
          </x14:formula1>
          <xm:sqref>AD9:AD158</xm:sqref>
        </x14:dataValidation>
        <x14:dataValidation type="list" allowBlank="1" showInputMessage="1" showErrorMessage="1">
          <x14:formula1>
            <xm:f>vstupy!$B$18:$B$31</xm:f>
          </x14:formula1>
          <xm:sqref>X9:X158</xm:sqref>
        </x14:dataValidation>
        <x14:dataValidation type="list" allowBlank="1" showInputMessage="1" showErrorMessage="1">
          <x14:formula1>
            <xm:f>vstupy!$B$51:$B$54</xm:f>
          </x14:formula1>
          <xm:sqref>N9:N158</xm:sqref>
        </x14:dataValidation>
        <x14:dataValidation type="list" allowBlank="1" showInputMessage="1" showErrorMessage="1">
          <x14:formula1>
            <xm:f>vstupy!$B$4:$B$15</xm:f>
          </x14:formula1>
          <xm:sqref>Q9:Q38 U9:U50</xm:sqref>
        </x14:dataValidation>
        <x14:dataValidation type="list" allowBlank="1" showInputMessage="1" showErrorMessage="1">
          <x14:formula1>
            <xm:f>vstupy!$B$40:$B$49</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zoomScaleNormal="100" workbookViewId="0">
      <selection activeCell="A34" sqref="A34"/>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23" t="s">
        <v>84</v>
      </c>
      <c r="B1" s="523"/>
      <c r="C1" s="523"/>
      <c r="D1" s="523"/>
      <c r="E1" s="523"/>
      <c r="F1" s="523"/>
      <c r="G1" s="523"/>
      <c r="H1" s="523"/>
      <c r="I1" s="523"/>
      <c r="J1" s="523"/>
      <c r="K1" s="523"/>
    </row>
    <row r="2" spans="1:13" ht="15.75" x14ac:dyDescent="0.2">
      <c r="A2" s="125"/>
      <c r="B2" s="125"/>
      <c r="C2" s="129"/>
      <c r="D2" s="125"/>
      <c r="E2" s="125"/>
      <c r="F2" s="97"/>
      <c r="G2" s="125"/>
      <c r="H2" s="125"/>
      <c r="I2" s="125"/>
      <c r="J2" s="125"/>
      <c r="K2" s="125"/>
      <c r="L2" s="218"/>
      <c r="M2" s="218"/>
    </row>
    <row r="3" spans="1:13" ht="51" customHeight="1" x14ac:dyDescent="0.25">
      <c r="A3" s="523" t="s">
        <v>193</v>
      </c>
      <c r="B3" s="523"/>
      <c r="C3" s="523"/>
      <c r="D3" s="523"/>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'!AQ159</f>
        <v>0</v>
      </c>
      <c r="D6" s="246">
        <f>'Krok 1- Kalkulačka '!BA159</f>
        <v>0</v>
      </c>
      <c r="F6" s="78"/>
    </row>
    <row r="7" spans="1:13" ht="15" customHeight="1" x14ac:dyDescent="0.2">
      <c r="B7" s="164" t="s">
        <v>124</v>
      </c>
      <c r="C7" s="240">
        <f>'Krok 1- Kalkulačka '!AS159</f>
        <v>2258.75</v>
      </c>
      <c r="D7" s="241">
        <f>'Krok 1- Kalkulačka '!BC159</f>
        <v>0</v>
      </c>
      <c r="F7" s="78"/>
    </row>
    <row r="8" spans="1:13" ht="15" customHeight="1" x14ac:dyDescent="0.2">
      <c r="B8" s="164" t="s">
        <v>230</v>
      </c>
      <c r="C8" s="240">
        <f>'Krok 1- Kalkulačka '!AU159</f>
        <v>0</v>
      </c>
      <c r="D8" s="241">
        <f>'Krok 1- Kalkulačka '!BE159</f>
        <v>0</v>
      </c>
      <c r="F8" s="78"/>
    </row>
    <row r="9" spans="1:13" ht="15" customHeight="1" x14ac:dyDescent="0.2">
      <c r="B9" s="164" t="s">
        <v>241</v>
      </c>
      <c r="C9" s="240">
        <f>'Krok 1- Kalkulačka '!AW159</f>
        <v>0</v>
      </c>
      <c r="D9" s="241">
        <f>'Krok 1- Kalkulačka '!BG159</f>
        <v>0</v>
      </c>
      <c r="F9" s="78"/>
    </row>
    <row r="10" spans="1:13" ht="15" customHeight="1" thickBot="1" x14ac:dyDescent="0.25">
      <c r="B10" s="250" t="s">
        <v>260</v>
      </c>
      <c r="C10" s="251">
        <f>'Krok 1- Kalkulačka '!AY159</f>
        <v>27.546875</v>
      </c>
      <c r="D10" s="252">
        <f>'Krok 1- Kalkulačka '!BI159</f>
        <v>0</v>
      </c>
      <c r="F10" s="78"/>
    </row>
    <row r="11" spans="1:13" ht="15" customHeight="1" thickBot="1" x14ac:dyDescent="0.25">
      <c r="B11" s="243" t="s">
        <v>284</v>
      </c>
      <c r="C11" s="253">
        <f>SUM(C6:C10)</f>
        <v>2286.296875</v>
      </c>
      <c r="D11" s="254">
        <f>SUM(D6:D10)</f>
        <v>0</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'!CW159+'Krok 1- Kalkulačka '!CX159</f>
        <v>2286.296875</v>
      </c>
      <c r="D14" s="257">
        <f>'Krok 1- Kalkulačka '!DI159+'Krok 1- Kalkulačka '!DJ159</f>
        <v>0</v>
      </c>
      <c r="F14" s="78"/>
    </row>
    <row r="15" spans="1:13" ht="13.5" customHeight="1" thickBot="1" x14ac:dyDescent="0.25">
      <c r="B15" s="243" t="s">
        <v>262</v>
      </c>
      <c r="C15" s="253">
        <f>'Krok 1- Kalkulačka '!DW159</f>
        <v>0</v>
      </c>
      <c r="D15" s="254">
        <f>'Krok 1- Kalkulačka '!EC159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30" t="s">
        <v>283</v>
      </c>
      <c r="C19" s="237">
        <f>C7+C9+C10-C14+'Krok 1- Kalkulačka '!CX159</f>
        <v>0</v>
      </c>
      <c r="D19" s="238">
        <f>D7+D9+D10-D14+'Krok 1- Kalkulačka '!DJ159</f>
        <v>0</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28" t="s">
        <v>75</v>
      </c>
      <c r="B22" s="528"/>
      <c r="C22" s="528"/>
      <c r="D22" s="528"/>
      <c r="E22" s="528"/>
      <c r="F22" s="292"/>
      <c r="G22" s="292"/>
      <c r="H22" s="292"/>
      <c r="I22" s="292"/>
      <c r="J22" s="225"/>
      <c r="L22" s="225"/>
      <c r="M22" s="225"/>
    </row>
    <row r="23" spans="1:15" ht="13.15" customHeight="1" x14ac:dyDescent="0.2">
      <c r="A23" s="524" t="s">
        <v>71</v>
      </c>
      <c r="B23" s="524" t="str">
        <f>'Krok 1- Kalkulačka '!C7</f>
        <v>Zrozumiteľný a stručný opis regulácie 
(dôvod zvýšenia/zníženia nákladov na PP a dôvod ponechania nákladov na PP, ktoré su goldplatingom)</v>
      </c>
      <c r="C23" s="525" t="s">
        <v>136</v>
      </c>
      <c r="D23" s="525" t="s">
        <v>289</v>
      </c>
      <c r="E23" s="524" t="s">
        <v>221</v>
      </c>
      <c r="F23" s="524" t="s">
        <v>114</v>
      </c>
      <c r="G23" s="524" t="s">
        <v>76</v>
      </c>
      <c r="H23" s="524" t="s">
        <v>290</v>
      </c>
      <c r="I23" s="524" t="s">
        <v>79</v>
      </c>
      <c r="J23" s="524" t="s">
        <v>80</v>
      </c>
      <c r="K23" s="524" t="s">
        <v>219</v>
      </c>
      <c r="L23" s="529" t="s">
        <v>192</v>
      </c>
      <c r="M23" s="529" t="s">
        <v>191</v>
      </c>
      <c r="O23" s="225"/>
    </row>
    <row r="24" spans="1:15" x14ac:dyDescent="0.2">
      <c r="A24" s="524"/>
      <c r="B24" s="524"/>
      <c r="C24" s="526"/>
      <c r="D24" s="526"/>
      <c r="E24" s="524"/>
      <c r="F24" s="524"/>
      <c r="G24" s="524"/>
      <c r="H24" s="524"/>
      <c r="I24" s="524"/>
      <c r="J24" s="524"/>
      <c r="K24" s="524"/>
      <c r="L24" s="529"/>
      <c r="M24" s="529"/>
    </row>
    <row r="25" spans="1:15" x14ac:dyDescent="0.2">
      <c r="A25" s="524"/>
      <c r="B25" s="524"/>
      <c r="C25" s="526"/>
      <c r="D25" s="526"/>
      <c r="E25" s="524"/>
      <c r="F25" s="524"/>
      <c r="G25" s="524"/>
      <c r="H25" s="524"/>
      <c r="I25" s="524"/>
      <c r="J25" s="524"/>
      <c r="K25" s="524"/>
      <c r="L25" s="529"/>
      <c r="M25" s="529"/>
      <c r="O25" s="225"/>
    </row>
    <row r="26" spans="1:15" x14ac:dyDescent="0.2">
      <c r="A26" s="524"/>
      <c r="B26" s="524"/>
      <c r="C26" s="526"/>
      <c r="D26" s="526"/>
      <c r="E26" s="524"/>
      <c r="F26" s="524"/>
      <c r="G26" s="524"/>
      <c r="H26" s="524"/>
      <c r="I26" s="524"/>
      <c r="J26" s="524"/>
      <c r="K26" s="524"/>
      <c r="L26" s="529"/>
      <c r="M26" s="529"/>
    </row>
    <row r="27" spans="1:15" x14ac:dyDescent="0.2">
      <c r="A27" s="524"/>
      <c r="B27" s="524"/>
      <c r="C27" s="526"/>
      <c r="D27" s="526"/>
      <c r="E27" s="524"/>
      <c r="F27" s="524"/>
      <c r="G27" s="524"/>
      <c r="H27" s="524"/>
      <c r="I27" s="524"/>
      <c r="J27" s="524"/>
      <c r="K27" s="524"/>
      <c r="L27" s="529"/>
      <c r="M27" s="529"/>
    </row>
    <row r="28" spans="1:15" x14ac:dyDescent="0.2">
      <c r="A28" s="524"/>
      <c r="B28" s="524"/>
      <c r="C28" s="527"/>
      <c r="D28" s="527"/>
      <c r="E28" s="524"/>
      <c r="F28" s="524"/>
      <c r="G28" s="524"/>
      <c r="H28" s="524"/>
      <c r="I28" s="524"/>
      <c r="J28" s="524"/>
      <c r="K28" s="524"/>
      <c r="L28" s="529"/>
      <c r="M28" s="529"/>
      <c r="O28" s="225"/>
    </row>
    <row r="29" spans="1:15" ht="16.5" customHeight="1" x14ac:dyDescent="0.2">
      <c r="A29" s="176">
        <f>'Krok 1- Kalkulačka '!B9</f>
        <v>1</v>
      </c>
      <c r="B29" s="176" t="str">
        <f>'Krok 1- Kalkulačka '!C9</f>
        <v>určenie zemepisnej oblasti UAS</v>
      </c>
      <c r="C29" s="176" t="str">
        <f>'Krok 1- Kalkulačka '!D9</f>
        <v>návrh zákona + vykonávacie nariadenie (EÚ) 2019/947 v platnom znení</v>
      </c>
      <c r="D29" s="176" t="str">
        <f>'Krok 1- Kalkulačka '!E9</f>
        <v>čl. I - § 7a ods. 1, čl. 15 vykonávacieho nariadenia (EÚ) 2019/947 v platnom znení, čl. V - položka 91e písm. c)</v>
      </c>
      <c r="E29" s="176" t="str">
        <f>'Krok 1- Kalkulačka '!F9</f>
        <v>2. EÚ úplná harmonizácia</v>
      </c>
      <c r="F29" s="179" t="str">
        <f>IF('Krok 1- Kalkulačka '!G9&gt;0,'Krok 1- Kalkulačka '!G9,"-")</f>
        <v>-</v>
      </c>
      <c r="G29" s="176">
        <f>'Krok 1- Kalkulačka '!K9</f>
        <v>0</v>
      </c>
      <c r="H29" s="177">
        <f>'Krok 1- Kalkulačka '!L9</f>
        <v>1</v>
      </c>
      <c r="I29" s="291">
        <f>'Krok 1- Kalkulačka '!DL9</f>
        <v>52.754687500000003</v>
      </c>
      <c r="J29" s="178">
        <f>'Krok 1- Kalkulačka '!DM9</f>
        <v>52.754687500000003</v>
      </c>
      <c r="K29" s="176" t="str">
        <f>'Krok 1- Kalkulačka '!N9</f>
        <v>In (zvyšuje náklady)</v>
      </c>
      <c r="L29" s="228">
        <f>'Krok 1- Kalkulačka '!DP9</f>
        <v>0</v>
      </c>
      <c r="M29" s="178">
        <f>'Krok 1- Kalkulačka '!ED9</f>
        <v>0</v>
      </c>
    </row>
    <row r="30" spans="1:15" ht="25.5" x14ac:dyDescent="0.2">
      <c r="A30" s="176">
        <f>'Krok 1- Kalkulačka '!B12</f>
        <v>2</v>
      </c>
      <c r="B30" s="176" t="str">
        <f>'Krok 1- Kalkulačka '!C12</f>
        <v>možnosť vyjadriť sa k návrhu rozhodnutia o určení zemepisnej oblasti UAS</v>
      </c>
      <c r="C30" s="176" t="str">
        <f>'Krok 1- Kalkulačka '!D12</f>
        <v>návrh zákona</v>
      </c>
      <c r="D30" s="176" t="str">
        <f>'Krok 1- Kalkulačka '!E12</f>
        <v>čl. I - § 7a ods. 4</v>
      </c>
      <c r="E30" s="176" t="str">
        <f>'Krok 1- Kalkulačka '!F12</f>
        <v>2. EÚ úplná harmonizácia</v>
      </c>
      <c r="F30" s="179" t="str">
        <f>IF('Krok 1- Kalkulačka '!G12&gt;0,'Krok 1- Kalkulačka '!G12,"-")</f>
        <v>-</v>
      </c>
      <c r="G30" s="176">
        <f>'Krok 1- Kalkulačka '!K12</f>
        <v>0</v>
      </c>
      <c r="H30" s="177">
        <f>'Krok 1- Kalkulačka '!L12</f>
        <v>1</v>
      </c>
      <c r="I30" s="178">
        <f>'Krok 1- Kalkulačka '!DL12</f>
        <v>1.3773437500000001</v>
      </c>
      <c r="J30" s="178">
        <f>'Krok 1- Kalkulačka '!DM12</f>
        <v>1.3773437500000001</v>
      </c>
      <c r="K30" s="176" t="str">
        <f>'Krok 1- Kalkulačka '!N12</f>
        <v>In (zvyšuje náklady)</v>
      </c>
      <c r="L30" s="228">
        <f>'Krok 1- Kalkulačka '!DP12</f>
        <v>0</v>
      </c>
      <c r="M30" s="178">
        <f>'Krok 1- Kalkulačka '!ED12</f>
        <v>0</v>
      </c>
    </row>
    <row r="31" spans="1:15" ht="89.25" x14ac:dyDescent="0.2">
      <c r="A31" s="176">
        <f>'Krok 1- Kalkulačka '!B15</f>
        <v>3</v>
      </c>
      <c r="B31" s="176" t="str">
        <f>'Krok 1- Kalkulačka '!C15</f>
        <v>možnosť požiadať o vydanie osvedčenia poskytovateľa spoločných informačných služieb na vykonávanie spoločnej informačnej služby</v>
      </c>
      <c r="C31" s="176" t="str">
        <f>'Krok 1- Kalkulačka '!D15</f>
        <v>návrh zákona + vykonávacie nariadenie (EÚ) 2021/664 v platnom znení</v>
      </c>
      <c r="D31" s="176" t="str">
        <f>'Krok 1- Kalkulačka '!E15</f>
        <v>čl. I - § 11a ods. 1 písm. a), kapitola V vykonávacieho nariadenia (EÚ) 2021/664 v platnom znení, čl. V - položka 91e písm. h) bod 1</v>
      </c>
      <c r="E31" s="176" t="str">
        <f>'Krok 1- Kalkulačka '!F15</f>
        <v>2. EÚ úplná harmonizácia</v>
      </c>
      <c r="F31" s="179" t="str">
        <f>IF('Krok 1- Kalkulačka '!G15&gt;0,'Krok 1- Kalkulačka '!G15,"-")</f>
        <v>-</v>
      </c>
      <c r="G31" s="176">
        <f>'Krok 1- Kalkulačka '!K15</f>
        <v>0</v>
      </c>
      <c r="H31" s="177">
        <f>'Krok 1- Kalkulačka '!L15</f>
        <v>1</v>
      </c>
      <c r="I31" s="178">
        <f>'Krok 1- Kalkulačka '!DL15</f>
        <v>250</v>
      </c>
      <c r="J31" s="178">
        <f>'Krok 1- Kalkulačka '!DM15</f>
        <v>250</v>
      </c>
      <c r="K31" s="176" t="str">
        <f>'Krok 1- Kalkulačka '!N15</f>
        <v>In (zvyšuje náklady)</v>
      </c>
      <c r="L31" s="228">
        <f>'Krok 1- Kalkulačka '!DP15</f>
        <v>0</v>
      </c>
      <c r="M31" s="178">
        <f>'Krok 1- Kalkulačka '!ED15</f>
        <v>0</v>
      </c>
    </row>
    <row r="32" spans="1:15" ht="89.25" x14ac:dyDescent="0.2">
      <c r="A32" s="176">
        <f>'Krok 1- Kalkulačka '!B18</f>
        <v>4</v>
      </c>
      <c r="B32" s="176" t="str">
        <f>'Krok 1- Kalkulačka '!C18</f>
        <v>možnosť požiadať o vydanie poverenia jednotného poskytovateľa spoločných informačných služieb na vykonávanie spoločnej informačnej služby</v>
      </c>
      <c r="C32" s="176" t="str">
        <f>'Krok 1- Kalkulačka '!D18</f>
        <v>návrh zákona + vykonávacie nariadenie (EÚ) 2021/664 v platnom znení</v>
      </c>
      <c r="D32" s="176" t="str">
        <f>'Krok 1- Kalkulačka '!E18</f>
        <v>čl. I - § 11a ods. 1 písm. b),  čl. 6 ods. 5 vykonávacieho nariadenia (EÚ) 2021/664 v platnom znení, čl. V - položka 90 písm. f) bod 1</v>
      </c>
      <c r="E32" s="176" t="str">
        <f>'Krok 1- Kalkulačka '!F18</f>
        <v>2. EÚ úplná harmonizácia</v>
      </c>
      <c r="F32" s="179" t="str">
        <f>IF('Krok 1- Kalkulačka '!G18&gt;0,'Krok 1- Kalkulačka '!G18,"-")</f>
        <v>-</v>
      </c>
      <c r="G32" s="176">
        <f>'Krok 1- Kalkulačka '!K18</f>
        <v>0</v>
      </c>
      <c r="H32" s="177">
        <f>'Krok 1- Kalkulačka '!L18</f>
        <v>1</v>
      </c>
      <c r="I32" s="178">
        <f>'Krok 1- Kalkulačka '!DL18</f>
        <v>627.75468750000005</v>
      </c>
      <c r="J32" s="178">
        <f>'Krok 1- Kalkulačka '!DM18</f>
        <v>627.75468750000005</v>
      </c>
      <c r="K32" s="176" t="str">
        <f>'Krok 1- Kalkulačka '!N18</f>
        <v>In (zvyšuje náklady)</v>
      </c>
      <c r="L32" s="228">
        <f>'Krok 1- Kalkulačka '!DP18</f>
        <v>0</v>
      </c>
      <c r="M32" s="178">
        <f>'Krok 1- Kalkulačka '!ED18</f>
        <v>0</v>
      </c>
    </row>
    <row r="33" spans="1:15" ht="76.5" x14ac:dyDescent="0.2">
      <c r="A33" s="176">
        <f>'Krok 1- Kalkulačka '!B21</f>
        <v>5</v>
      </c>
      <c r="B33" s="176" t="str">
        <f>'Krok 1- Kalkulačka '!C21</f>
        <v>podanie žiadosti o zápis do registra prevádzkovateľov bezpilotných leteckých systémov</v>
      </c>
      <c r="C33" s="176" t="str">
        <f>'Krok 1- Kalkulačka '!D21</f>
        <v>návrh zákona + vykonávacie nariadenie (EÚ) 2019/947 v platnom znení</v>
      </c>
      <c r="D33" s="176" t="str">
        <f>'Krok 1- Kalkulačka '!E21</f>
        <v>čl. I - § 45a ods. 5, čl. 14 vykonávacieho nariadenia (EÚ) 2019/947 v platnom znení, čl. V - položka 91e písm. d) bod 1</v>
      </c>
      <c r="E33" s="176" t="str">
        <f>'Krok 1- Kalkulačka '!F21</f>
        <v>2. EÚ úplná harmonizácia</v>
      </c>
      <c r="F33" s="179" t="str">
        <f>IF('Krok 1- Kalkulačka '!G21&gt;0,'Krok 1- Kalkulačka '!G21,"-")</f>
        <v>-</v>
      </c>
      <c r="G33" s="176">
        <f>'Krok 1- Kalkulačka '!K21</f>
        <v>0</v>
      </c>
      <c r="H33" s="177">
        <f>'Krok 1- Kalkulačka '!L21</f>
        <v>1</v>
      </c>
      <c r="I33" s="178">
        <f>'Krok 1- Kalkulačka '!DL21</f>
        <v>10.12734375</v>
      </c>
      <c r="J33" s="178">
        <f>'Krok 1- Kalkulačka '!DM21</f>
        <v>10.12734375</v>
      </c>
      <c r="K33" s="176" t="str">
        <f>'Krok 1- Kalkulačka '!N21</f>
        <v>In (zvyšuje náklady)</v>
      </c>
      <c r="L33" s="228">
        <f>'Krok 1- Kalkulačka '!DP21</f>
        <v>0</v>
      </c>
      <c r="M33" s="178">
        <f>'Krok 1- Kalkulačka '!ED21</f>
        <v>0</v>
      </c>
    </row>
    <row r="34" spans="1:15" ht="51" x14ac:dyDescent="0.2">
      <c r="A34" s="176">
        <f>'Krok 1- Kalkulačka '!B24</f>
        <v>6</v>
      </c>
      <c r="B34" s="176" t="str">
        <f>'Krok 1- Kalkulačka '!C24</f>
        <v>oznámenie zmeny údajov zapísaných v registri prevádzkovateľov bezpilotných leteckých systémov a bezpilotných lietadiel, ktorých návrh podlieha certifikácii</v>
      </c>
      <c r="C34" s="176" t="str">
        <f>'Krok 1- Kalkulačka '!D24</f>
        <v>návrh zákona</v>
      </c>
      <c r="D34" s="176" t="str">
        <f>'Krok 1- Kalkulačka '!E24</f>
        <v>čl. I - § 45a ods. 10, čl. V - položka 91e písm. d) bod 2</v>
      </c>
      <c r="E34" s="176" t="str">
        <f>'Krok 1- Kalkulačka '!F24</f>
        <v>2. EÚ úplná harmonizácia</v>
      </c>
      <c r="F34" s="179" t="str">
        <f>IF('Krok 1- Kalkulačka '!G24&gt;0,'Krok 1- Kalkulačka '!G24,"-")</f>
        <v>-</v>
      </c>
      <c r="G34" s="176">
        <f>'Krok 1- Kalkulačka '!K24</f>
        <v>0</v>
      </c>
      <c r="H34" s="177">
        <f>'Krok 1- Kalkulačka '!L24</f>
        <v>1</v>
      </c>
      <c r="I34" s="178">
        <f>'Krok 1- Kalkulačka '!DL24</f>
        <v>1.3773437500000001</v>
      </c>
      <c r="J34" s="178">
        <f>'Krok 1- Kalkulačka '!DM24</f>
        <v>1.3773437500000001</v>
      </c>
      <c r="K34" s="176" t="str">
        <f>'Krok 1- Kalkulačka '!N24</f>
        <v>In (zvyšuje náklady)</v>
      </c>
      <c r="L34" s="228">
        <f>'Krok 1- Kalkulačka '!DP24</f>
        <v>0</v>
      </c>
      <c r="M34" s="178">
        <f>'Krok 1- Kalkulačka '!ED24</f>
        <v>0</v>
      </c>
    </row>
    <row r="35" spans="1:15" ht="25.5" x14ac:dyDescent="0.2">
      <c r="A35" s="176">
        <f>'Krok 1- Kalkulačka '!B27</f>
        <v>7</v>
      </c>
      <c r="B35" s="176" t="str">
        <f>'Krok 1- Kalkulačka '!C27</f>
        <v>oznámenie ukončenia prevádzky bezpilotného leteckého systému</v>
      </c>
      <c r="C35" s="176" t="str">
        <f>'Krok 1- Kalkulačka '!D27</f>
        <v>návrh zákona</v>
      </c>
      <c r="D35" s="176" t="str">
        <f>'Krok 1- Kalkulačka '!E27</f>
        <v>čl. I - § 45a ods. 11</v>
      </c>
      <c r="E35" s="176" t="str">
        <f>'Krok 1- Kalkulačka '!F27</f>
        <v>2. EÚ úplná harmonizácia</v>
      </c>
      <c r="F35" s="179" t="str">
        <f>IF('Krok 1- Kalkulačka '!G27&gt;0,'Krok 1- Kalkulačka '!G27,"-")</f>
        <v>-</v>
      </c>
      <c r="G35" s="176">
        <f>'Krok 1- Kalkulačka '!K27</f>
        <v>0</v>
      </c>
      <c r="H35" s="177">
        <f>'Krok 1- Kalkulačka '!L27</f>
        <v>1</v>
      </c>
      <c r="I35" s="176">
        <f>'Krok 1- Kalkulačka '!DL27</f>
        <v>1.3773437500000001</v>
      </c>
      <c r="J35" s="176">
        <f>'Krok 1- Kalkulačka '!DM27</f>
        <v>1.3773437500000001</v>
      </c>
      <c r="K35" s="176" t="str">
        <f>'Krok 1- Kalkulačka '!N27</f>
        <v>In (zvyšuje náklady)</v>
      </c>
      <c r="L35" s="176">
        <f>'Krok 1- Kalkulačka '!DP27</f>
        <v>0</v>
      </c>
      <c r="M35" s="178">
        <f>'Krok 1- Kalkulačka '!ED27</f>
        <v>0</v>
      </c>
    </row>
    <row r="36" spans="1:15" ht="63.75" x14ac:dyDescent="0.2">
      <c r="A36" s="176">
        <f>'Krok 1- Kalkulačka '!B30</f>
        <v>8</v>
      </c>
      <c r="B36" s="176" t="str">
        <f>'Krok 1- Kalkulačka '!C30</f>
        <v>možnosť požiadať o vydanie prevádzkového povolenia na prevádzku bezpilotného leteckého systému v osobitnej kategórii prevádzky</v>
      </c>
      <c r="C36" s="176" t="str">
        <f>'Krok 1- Kalkulačka '!D30</f>
        <v>vykonávacie nariadenie (EÚ) 2019/947 v platnom znení</v>
      </c>
      <c r="D36" s="176" t="str">
        <f>'Krok 1- Kalkulačka '!E30</f>
        <v>čl. 5 vykonávacieho nariadenia (EÚ) 2019/947 v platnom znení, čl. V - položka 91e písm. a) bod 1</v>
      </c>
      <c r="E36" s="176" t="str">
        <f>'Krok 1- Kalkulačka '!F30</f>
        <v>2. EÚ úplná harmonizácia</v>
      </c>
      <c r="F36" s="179" t="str">
        <f>IF('Krok 1- Kalkulačka '!G30&gt;0,'Krok 1- Kalkulačka '!G30,"-")</f>
        <v>-</v>
      </c>
      <c r="G36" s="176">
        <f>'Krok 1- Kalkulačka '!K30</f>
        <v>0</v>
      </c>
      <c r="H36" s="177">
        <f>'Krok 1- Kalkulačka '!L30</f>
        <v>1</v>
      </c>
      <c r="I36" s="178">
        <f>'Krok 1- Kalkulačka '!DL30</f>
        <v>152.75468749999999</v>
      </c>
      <c r="J36" s="178">
        <f>'Krok 1- Kalkulačka '!DM30</f>
        <v>152.75468749999999</v>
      </c>
      <c r="K36" s="176" t="str">
        <f>'Krok 1- Kalkulačka '!N30</f>
        <v>In (zvyšuje náklady)</v>
      </c>
      <c r="L36" s="228">
        <f>'Krok 1- Kalkulačka '!DP30</f>
        <v>0</v>
      </c>
      <c r="M36" s="178">
        <f>'Krok 1- Kalkulačka '!ED30</f>
        <v>0</v>
      </c>
    </row>
    <row r="37" spans="1:15" ht="13.9" customHeight="1" x14ac:dyDescent="0.2">
      <c r="A37" s="176">
        <f>'Krok 1- Kalkulačka '!B33</f>
        <v>9</v>
      </c>
      <c r="B37" s="176" t="str">
        <f>'Krok 1- Kalkulačka '!C33</f>
        <v>možnosť požiadať o vydanie osvedčenia prevádzkovateľa ľahkého bezpilotného leteckého systému</v>
      </c>
      <c r="C37" s="176" t="str">
        <f>'Krok 1- Kalkulačka '!D33</f>
        <v>vykonávacie nariadenie (EÚ) 2019/947 v platnom znení</v>
      </c>
      <c r="D37" s="176" t="str">
        <f>'Krok 1- Kalkulačka '!E33</f>
        <v>čl. 5 vykonávacieho nariadenia (EÚ) 2019/947 v platnom znení, čl. V - položka 91e písm. f) bod 1</v>
      </c>
      <c r="E37" s="176" t="str">
        <f>'Krok 1- Kalkulačka '!F33</f>
        <v>2. EÚ úplná harmonizácia</v>
      </c>
      <c r="F37" s="179" t="str">
        <f>IF('Krok 1- Kalkulačka '!G33&gt;0,'Krok 1- Kalkulačka '!G33,"-")</f>
        <v>-</v>
      </c>
      <c r="G37" s="176">
        <f>'Krok 1- Kalkulačka '!K33</f>
        <v>0</v>
      </c>
      <c r="H37" s="177">
        <f>'Krok 1- Kalkulačka '!L33</f>
        <v>1</v>
      </c>
      <c r="I37" s="178">
        <f>'Krok 1- Kalkulačka '!DL33</f>
        <v>502.75468749999999</v>
      </c>
      <c r="J37" s="178">
        <f>'Krok 1- Kalkulačka '!DM33</f>
        <v>502.75468749999999</v>
      </c>
      <c r="K37" s="176" t="str">
        <f>'Krok 1- Kalkulačka '!N33</f>
        <v>In (zvyšuje náklady)</v>
      </c>
      <c r="L37" s="228">
        <f>'Krok 1- Kalkulačka '!DP33</f>
        <v>0</v>
      </c>
      <c r="M37" s="178">
        <f>'Krok 1- Kalkulačka '!ED33</f>
        <v>0</v>
      </c>
    </row>
    <row r="38" spans="1:15" ht="13.9" customHeight="1" x14ac:dyDescent="0.2">
      <c r="A38" s="176">
        <f>'Krok 1- Kalkulačka '!B36</f>
        <v>10</v>
      </c>
      <c r="B38" s="176" t="str">
        <f>'Krok 1- Kalkulačka '!C36</f>
        <v>podanie žiadosti o zápis do registra bezpilotných lietadiel, ktorých projektový návrh podlieha certifikácii</v>
      </c>
      <c r="C38" s="176" t="str">
        <f>'Krok 1- Kalkulačka '!D36</f>
        <v>návrh zákona + vykonávacie nariadenie (EÚ) 2019/947 v platnom znení</v>
      </c>
      <c r="D38" s="176" t="str">
        <f>'Krok 1- Kalkulačka '!E36</f>
        <v>čl. I - § 45b ods. 8, čl. 15 vykonávacieho nariadenia (EÚ) 2019/947 v platnom znení, čl. V - položka 91e písm. e) bod 1</v>
      </c>
      <c r="E38" s="176" t="str">
        <f>'Krok 1- Kalkulačka '!F36</f>
        <v>2. EÚ úplná harmonizácia</v>
      </c>
      <c r="F38" s="179" t="str">
        <f>IF('Krok 1- Kalkulačka '!G36&gt;0,'Krok 1- Kalkulačka '!G36,"-")</f>
        <v>-</v>
      </c>
      <c r="G38" s="176">
        <f>'Krok 1- Kalkulačka '!K36</f>
        <v>0</v>
      </c>
      <c r="H38" s="177">
        <f>'Krok 1- Kalkulačka '!L36</f>
        <v>1</v>
      </c>
      <c r="I38" s="178">
        <f>'Krok 1- Kalkulačka '!DL36</f>
        <v>251.37734374999999</v>
      </c>
      <c r="J38" s="178">
        <f>'Krok 1- Kalkulačka '!DM36</f>
        <v>251.37734374999999</v>
      </c>
      <c r="K38" s="176" t="str">
        <f>'Krok 1- Kalkulačka '!N36</f>
        <v>In (zvyšuje náklady)</v>
      </c>
      <c r="L38" s="228">
        <f>'Krok 1- Kalkulačka '!DP36</f>
        <v>0</v>
      </c>
      <c r="M38" s="178">
        <f>'Krok 1- Kalkulačka '!ED36</f>
        <v>0</v>
      </c>
    </row>
    <row r="39" spans="1:15" ht="13.9" customHeight="1" x14ac:dyDescent="0.2">
      <c r="A39" s="176">
        <f>'Krok 1- Kalkulačka '!B39</f>
        <v>11</v>
      </c>
      <c r="B39" s="176" t="str">
        <f>'Krok 1- Kalkulačka '!C39</f>
        <v>oznámenie zmeny údajov zapísaných v registri bezpilotných lietadiel, ktorých projektový návrh podlieha certifikácii</v>
      </c>
      <c r="C39" s="176" t="str">
        <f>'Krok 1- Kalkulačka '!D39</f>
        <v>návrh zákona</v>
      </c>
      <c r="D39" s="176" t="str">
        <f>'Krok 1- Kalkulačka '!E39</f>
        <v>čl. I - § 45b ods. 8 a 10, čl. V - položka 91e písm. e) bod 2</v>
      </c>
      <c r="E39" s="176" t="str">
        <f>'Krok 1- Kalkulačka '!F39</f>
        <v>2. EÚ úplná harmonizácia</v>
      </c>
      <c r="F39" s="179" t="str">
        <f>IF('Krok 1- Kalkulačka '!G39&gt;0,'Krok 1- Kalkulačka '!G39,"-")</f>
        <v>-</v>
      </c>
      <c r="G39" s="176">
        <f>'Krok 1- Kalkulačka '!K39</f>
        <v>0</v>
      </c>
      <c r="H39" s="177">
        <f>'Krok 1- Kalkulačka '!L39</f>
        <v>1</v>
      </c>
      <c r="I39" s="178">
        <f>'Krok 1- Kalkulačka '!DL39</f>
        <v>51.377343750000001</v>
      </c>
      <c r="J39" s="178">
        <f>'Krok 1- Kalkulačka '!DM39</f>
        <v>51.377343750000001</v>
      </c>
      <c r="K39" s="176" t="str">
        <f>'Krok 1- Kalkulačka '!N39</f>
        <v>In (zvyšuje náklady)</v>
      </c>
      <c r="L39" s="228">
        <f>'Krok 1- Kalkulačka '!DP39</f>
        <v>0</v>
      </c>
      <c r="M39" s="178">
        <f>'Krok 1- Kalkulačka '!ED39</f>
        <v>0</v>
      </c>
      <c r="O39" s="225"/>
    </row>
    <row r="40" spans="1:15" ht="13.9" customHeight="1" x14ac:dyDescent="0.2">
      <c r="A40" s="176">
        <f>'Krok 1- Kalkulačka '!B42</f>
        <v>12</v>
      </c>
      <c r="B40" s="176" t="str">
        <f>'Krok 1- Kalkulačka '!C42</f>
        <v>možnosť podať žiadosť o výmaz bezpilotného lietadla, ktorého projektový návrh podlieha certifikácii z registra bezpilotných lietadiel, ktorých projektový návrh podlieha certifikácii</v>
      </c>
      <c r="C40" s="176" t="str">
        <f>'Krok 1- Kalkulačka '!D42</f>
        <v>návrh zákona</v>
      </c>
      <c r="D40" s="176" t="str">
        <f>'Krok 1- Kalkulačka '!E42</f>
        <v>čl. I - § 45b ods. 8, čl. V - položka 91e písm. e) bod 3</v>
      </c>
      <c r="E40" s="176" t="str">
        <f>'Krok 1- Kalkulačka '!F42</f>
        <v>2. EÚ úplná harmonizácia</v>
      </c>
      <c r="F40" s="179" t="str">
        <f>IF('Krok 1- Kalkulačka '!G42&gt;0,'Krok 1- Kalkulačka '!G42,"-")</f>
        <v>-</v>
      </c>
      <c r="G40" s="176">
        <f>'Krok 1- Kalkulačka '!K42</f>
        <v>0</v>
      </c>
      <c r="H40" s="177">
        <f>'Krok 1- Kalkulačka '!L42</f>
        <v>1</v>
      </c>
      <c r="I40" s="178">
        <f>'Krok 1- Kalkulačka '!DL42</f>
        <v>127.7546875</v>
      </c>
      <c r="J40" s="178">
        <f>'Krok 1- Kalkulačka '!DM42</f>
        <v>127.7546875</v>
      </c>
      <c r="K40" s="176" t="str">
        <f>'Krok 1- Kalkulačka '!N42</f>
        <v>In (zvyšuje náklady)</v>
      </c>
      <c r="L40" s="228">
        <f>'Krok 1- Kalkulačka '!DP42</f>
        <v>0</v>
      </c>
      <c r="M40" s="178">
        <f>'Krok 1- Kalkulačka '!ED42</f>
        <v>0</v>
      </c>
      <c r="O40" s="225"/>
    </row>
    <row r="41" spans="1:15" ht="13.9" customHeight="1" x14ac:dyDescent="0.2">
      <c r="A41" s="176">
        <f>'Krok 1- Kalkulačka '!B45</f>
        <v>13</v>
      </c>
      <c r="B41" s="176" t="str">
        <f>'Krok 1- Kalkulačka '!C45</f>
        <v>uzavretie zmluvy o poistení zodpovednosti za škodu spôsobenú prevádzkou bezpilotného leteckého systému  alebo bezpilotného lietadla</v>
      </c>
      <c r="C41" s="176" t="str">
        <f>'Krok 1- Kalkulačka '!D45</f>
        <v>návrh zákona + vykonávacie nariadenie (EÚ) 2019/947 v platnom znení</v>
      </c>
      <c r="D41" s="176" t="str">
        <f>'Krok 1- Kalkulačka '!E45</f>
        <v xml:space="preserve">čl. I - § 45c ods. 1, príloha vykonávacieho nariadenia (EÚ) 2019/947 v platnom znení
</v>
      </c>
      <c r="E41" s="176" t="str">
        <f>'Krok 1- Kalkulačka '!F45</f>
        <v>2. EÚ úplná harmonizácia</v>
      </c>
      <c r="F41" s="179" t="str">
        <f>IF('Krok 1- Kalkulačka '!G45&gt;0,'Krok 1- Kalkulačka '!G45,"-")</f>
        <v>-</v>
      </c>
      <c r="G41" s="176">
        <f>'Krok 1- Kalkulačka '!K45</f>
        <v>0</v>
      </c>
      <c r="H41" s="177">
        <f>'Krok 1- Kalkulačka '!L45</f>
        <v>1</v>
      </c>
      <c r="I41" s="178">
        <f>'Krok 1- Kalkulačka '!DL45</f>
        <v>2.7546875000000002</v>
      </c>
      <c r="J41" s="178">
        <f>'Krok 1- Kalkulačka '!DM45</f>
        <v>2.7546875000000002</v>
      </c>
      <c r="K41" s="176" t="str">
        <f>'Krok 1- Kalkulačka '!N45</f>
        <v>In (zvyšuje náklady)</v>
      </c>
      <c r="L41" s="228">
        <f>'Krok 1- Kalkulačka '!DP45</f>
        <v>0</v>
      </c>
      <c r="M41" s="178">
        <f>'Krok 1- Kalkulačka '!ED45</f>
        <v>0</v>
      </c>
    </row>
    <row r="42" spans="1:15" ht="13.9" customHeight="1" x14ac:dyDescent="0.2">
      <c r="A42" s="176">
        <f>'Krok 1- Kalkulačka '!B48</f>
        <v>14</v>
      </c>
      <c r="B42" s="176" t="str">
        <f>'Krok 1- Kalkulačka '!C48</f>
        <v>možnosť podať žiadosť o vydanie osvedčenia poskytovateľa služieb U-space</v>
      </c>
      <c r="C42" s="176" t="str">
        <f>'Krok 1- Kalkulačka '!D48</f>
        <v>vykonávacie nariadenie (EÚ) 2021/664 v platnom znení</v>
      </c>
      <c r="D42" s="176" t="str">
        <f>'Krok 1- Kalkulačka '!E48</f>
        <v>kapitola V vykonávacieho nariadenia (EÚ) 2021/664 v platnom znení, čl. V - položka 91e písm. g) bod 1</v>
      </c>
      <c r="E42" s="176" t="str">
        <f>'Krok 1- Kalkulačka '!F48</f>
        <v>2. EÚ úplná harmonizácia</v>
      </c>
      <c r="F42" s="179" t="str">
        <f>IF('Krok 1- Kalkulačka '!G48&gt;0,'Krok 1- Kalkulačka '!G48,"-")</f>
        <v>-</v>
      </c>
      <c r="G42" s="176">
        <f>'Krok 1- Kalkulačka '!K48</f>
        <v>0</v>
      </c>
      <c r="H42" s="177">
        <f>'Krok 1- Kalkulačka '!L48</f>
        <v>1</v>
      </c>
      <c r="I42" s="178">
        <f>'Krok 1- Kalkulačka '!DL48</f>
        <v>252.75468749999999</v>
      </c>
      <c r="J42" s="178">
        <f>'Krok 1- Kalkulačka '!DM48</f>
        <v>252.75468749999999</v>
      </c>
      <c r="K42" s="176" t="str">
        <f>'Krok 1- Kalkulačka '!N48</f>
        <v>In (zvyšuje náklady)</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'!DL26</f>
        <v>0</v>
      </c>
      <c r="J47" s="178">
        <f>'Krok 1- Kalkulačka '!DM26</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t="e">
        <f>'Krok 1- Kalkulačka '!#REF!</f>
        <v>#REF!</v>
      </c>
      <c r="B79" s="176" t="e">
        <f>'Krok 1- Kalkulačka '!#REF!</f>
        <v>#REF!</v>
      </c>
      <c r="C79" s="176" t="e">
        <f>'Krok 1- Kalkulačka '!#REF!</f>
        <v>#REF!</v>
      </c>
      <c r="D79" s="176" t="e">
        <f>'Krok 1- Kalkulačka '!#REF!</f>
        <v>#REF!</v>
      </c>
      <c r="E79" s="176" t="e">
        <f>'Krok 1- Kalkulačka '!#REF!</f>
        <v>#REF!</v>
      </c>
      <c r="F79" s="179" t="e">
        <f>IF('Krok 1- Kalkulačka '!#REF!&gt;0,'Krok 1- Kalkulačka '!#REF!,"-")</f>
        <v>#REF!</v>
      </c>
      <c r="G79" s="176" t="e">
        <f>'Krok 1- Kalkulačka '!#REF!</f>
        <v>#REF!</v>
      </c>
      <c r="H79" s="177" t="e">
        <f>'Krok 1- Kalkulačka '!#REF!</f>
        <v>#REF!</v>
      </c>
      <c r="I79" s="178" t="e">
        <f>'Krok 1- Kalkulačka '!#REF!</f>
        <v>#REF!</v>
      </c>
      <c r="J79" s="178" t="e">
        <f>'Krok 1- Kalkulačka '!#REF!</f>
        <v>#REF!</v>
      </c>
      <c r="K79" s="176" t="e">
        <f>'Krok 1- Kalkulačka '!#REF!</f>
        <v>#REF!</v>
      </c>
      <c r="L79" s="228" t="e">
        <f>'Krok 1- Kalkulačka '!#REF!</f>
        <v>#REF!</v>
      </c>
      <c r="M79" s="178" t="e">
        <f>'Krok 1- Kalkulačka '!#REF!</f>
        <v>#REF!</v>
      </c>
    </row>
    <row r="80" spans="1:13" x14ac:dyDescent="0.2">
      <c r="F80" s="78"/>
    </row>
    <row r="81" spans="6:6" x14ac:dyDescent="0.2">
      <c r="F81" s="78"/>
    </row>
    <row r="82" spans="6:6" x14ac:dyDescent="0.2">
      <c r="F82" s="78"/>
    </row>
    <row r="83" spans="6:6" x14ac:dyDescent="0.2">
      <c r="F83" s="78"/>
    </row>
    <row r="84" spans="6:6" x14ac:dyDescent="0.2">
      <c r="F84" s="78"/>
    </row>
    <row r="85" spans="6:6" x14ac:dyDescent="0.2">
      <c r="F85" s="78"/>
    </row>
    <row r="86" spans="6:6" x14ac:dyDescent="0.2">
      <c r="F86" s="78"/>
    </row>
    <row r="87" spans="6:6" x14ac:dyDescent="0.2">
      <c r="F87" s="78"/>
    </row>
    <row r="88" spans="6:6" x14ac:dyDescent="0.2">
      <c r="F88" s="78"/>
    </row>
    <row r="89" spans="6:6" x14ac:dyDescent="0.2">
      <c r="F89" s="78"/>
    </row>
    <row r="90" spans="6:6" x14ac:dyDescent="0.2">
      <c r="F90" s="78"/>
    </row>
  </sheetData>
  <sheetProtection algorithmName="SHA-512" hashValue="c2rJvGmergu3r5y39pPjDJ4Ty/1udoLCl9fh4Z1Vq3sYrz/1l7mNZ8oh4+dzgKHos5tYlWRYzZQVYqvxg+yU9g==" saltValue="NRFX+gmfaZu5BOSpjNN/TA=="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7"/>
  <sheetViews>
    <sheetView topLeftCell="B11" zoomScale="90" zoomScaleNormal="90" workbookViewId="0">
      <selection activeCell="B16" sqref="B16"/>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62" t="s">
        <v>93</v>
      </c>
      <c r="D5" s="563"/>
      <c r="E5" s="563"/>
      <c r="F5" s="563"/>
      <c r="G5" s="563"/>
      <c r="H5" s="563"/>
      <c r="I5" s="563"/>
      <c r="J5" s="563"/>
      <c r="K5" s="563"/>
      <c r="L5" s="563"/>
      <c r="M5" s="563"/>
      <c r="N5" s="563"/>
      <c r="O5" s="563"/>
      <c r="P5" s="563"/>
      <c r="Q5" s="564"/>
    </row>
    <row r="6" spans="1:17" ht="31.5" customHeight="1" x14ac:dyDescent="0.2">
      <c r="A6" s="120"/>
      <c r="B6" s="90" t="s">
        <v>77</v>
      </c>
      <c r="C6" s="565" t="s">
        <v>121</v>
      </c>
      <c r="D6" s="565"/>
      <c r="E6" s="565"/>
      <c r="F6" s="565"/>
      <c r="G6" s="565"/>
      <c r="H6" s="565"/>
      <c r="I6" s="565"/>
      <c r="J6" s="565"/>
      <c r="K6" s="565"/>
      <c r="L6" s="565"/>
      <c r="M6" s="565"/>
      <c r="N6" s="565"/>
      <c r="O6" s="565"/>
      <c r="P6" s="565"/>
      <c r="Q6" s="565"/>
    </row>
    <row r="7" spans="1:17" ht="17.25" customHeight="1" x14ac:dyDescent="0.2">
      <c r="A7" s="120"/>
      <c r="B7" s="115" t="s">
        <v>78</v>
      </c>
      <c r="C7" s="559" t="s">
        <v>65</v>
      </c>
      <c r="D7" s="559"/>
      <c r="E7" s="559"/>
      <c r="F7" s="559"/>
      <c r="G7" s="559"/>
      <c r="H7" s="559"/>
      <c r="I7" s="559"/>
      <c r="J7" s="559"/>
      <c r="K7" s="559"/>
      <c r="L7" s="559"/>
      <c r="M7" s="559"/>
      <c r="N7" s="559"/>
      <c r="O7" s="559"/>
      <c r="P7" s="559"/>
      <c r="Q7" s="559"/>
    </row>
    <row r="8" spans="1:17" ht="195" customHeight="1" x14ac:dyDescent="0.2">
      <c r="A8" s="120"/>
      <c r="B8" s="232" t="s">
        <v>220</v>
      </c>
      <c r="C8" s="566" t="s">
        <v>227</v>
      </c>
      <c r="D8" s="566"/>
      <c r="E8" s="566"/>
      <c r="F8" s="566"/>
      <c r="G8" s="566"/>
      <c r="H8" s="566"/>
      <c r="I8" s="566"/>
      <c r="J8" s="566"/>
      <c r="K8" s="566"/>
      <c r="L8" s="566"/>
      <c r="M8" s="566"/>
      <c r="N8" s="566"/>
      <c r="O8" s="566"/>
      <c r="P8" s="566"/>
      <c r="Q8" s="566"/>
    </row>
    <row r="9" spans="1:17" ht="21.75" customHeight="1" x14ac:dyDescent="0.2">
      <c r="A9" s="120"/>
      <c r="B9" s="115" t="s">
        <v>114</v>
      </c>
      <c r="C9" s="559" t="s">
        <v>115</v>
      </c>
      <c r="D9" s="559"/>
      <c r="E9" s="559"/>
      <c r="F9" s="559"/>
      <c r="G9" s="559"/>
      <c r="H9" s="559"/>
      <c r="I9" s="559"/>
      <c r="J9" s="559"/>
      <c r="K9" s="559"/>
      <c r="L9" s="559"/>
      <c r="M9" s="559"/>
      <c r="N9" s="559"/>
      <c r="O9" s="559"/>
      <c r="P9" s="559"/>
      <c r="Q9" s="559"/>
    </row>
    <row r="10" spans="1:17" ht="21.75" customHeight="1" x14ac:dyDescent="0.2">
      <c r="A10" s="120"/>
      <c r="B10" s="219" t="s">
        <v>189</v>
      </c>
      <c r="C10" s="559" t="s">
        <v>190</v>
      </c>
      <c r="D10" s="559"/>
      <c r="E10" s="559"/>
      <c r="F10" s="559"/>
      <c r="G10" s="559"/>
      <c r="H10" s="559"/>
      <c r="I10" s="559"/>
      <c r="J10" s="559"/>
      <c r="K10" s="559"/>
      <c r="L10" s="559"/>
      <c r="M10" s="559"/>
      <c r="N10" s="559"/>
      <c r="O10" s="559"/>
      <c r="P10" s="559"/>
      <c r="Q10" s="559"/>
    </row>
    <row r="11" spans="1:17" ht="31.5" customHeight="1" x14ac:dyDescent="0.2">
      <c r="A11" s="120"/>
      <c r="B11" s="114" t="s">
        <v>48</v>
      </c>
      <c r="C11" s="554" t="s">
        <v>64</v>
      </c>
      <c r="D11" s="554"/>
      <c r="E11" s="554"/>
      <c r="F11" s="554"/>
      <c r="G11" s="554"/>
      <c r="H11" s="554"/>
      <c r="I11" s="554"/>
      <c r="J11" s="554"/>
      <c r="K11" s="554"/>
      <c r="L11" s="554"/>
      <c r="M11" s="554"/>
      <c r="N11" s="554"/>
      <c r="O11" s="554"/>
      <c r="P11" s="554"/>
      <c r="Q11" s="554"/>
    </row>
    <row r="12" spans="1:17" ht="36.75" customHeight="1" x14ac:dyDescent="0.2">
      <c r="A12" s="120"/>
      <c r="B12" s="114" t="s">
        <v>90</v>
      </c>
      <c r="C12" s="554" t="s">
        <v>291</v>
      </c>
      <c r="D12" s="554"/>
      <c r="E12" s="554"/>
      <c r="F12" s="554"/>
      <c r="G12" s="554"/>
      <c r="H12" s="554"/>
      <c r="I12" s="554"/>
      <c r="J12" s="554"/>
      <c r="K12" s="554"/>
      <c r="L12" s="554"/>
      <c r="M12" s="554"/>
      <c r="N12" s="554"/>
      <c r="O12" s="554"/>
      <c r="P12" s="554"/>
      <c r="Q12" s="554"/>
    </row>
    <row r="13" spans="1:17" ht="55.15" customHeight="1" x14ac:dyDescent="0.2">
      <c r="A13" s="120"/>
      <c r="B13" s="113" t="s">
        <v>218</v>
      </c>
      <c r="C13" s="555" t="s">
        <v>226</v>
      </c>
      <c r="D13" s="555"/>
      <c r="E13" s="555"/>
      <c r="F13" s="555"/>
      <c r="G13" s="555"/>
      <c r="H13" s="555"/>
      <c r="I13" s="555"/>
      <c r="J13" s="555"/>
      <c r="K13" s="555"/>
      <c r="L13" s="555"/>
      <c r="M13" s="555"/>
      <c r="N13" s="555"/>
      <c r="O13" s="555"/>
      <c r="P13" s="555"/>
      <c r="Q13" s="555"/>
    </row>
    <row r="14" spans="1:17" ht="30" customHeight="1" x14ac:dyDescent="0.2">
      <c r="A14" s="120"/>
      <c r="B14" s="115" t="s">
        <v>91</v>
      </c>
      <c r="C14" s="556" t="s">
        <v>217</v>
      </c>
      <c r="D14" s="557"/>
      <c r="E14" s="557"/>
      <c r="F14" s="557"/>
      <c r="G14" s="557"/>
      <c r="H14" s="557"/>
      <c r="I14" s="557"/>
      <c r="J14" s="557"/>
      <c r="K14" s="557"/>
      <c r="L14" s="557"/>
      <c r="M14" s="557"/>
      <c r="N14" s="557"/>
      <c r="O14" s="557"/>
      <c r="P14" s="557"/>
      <c r="Q14" s="558"/>
    </row>
    <row r="15" spans="1:17" ht="73.5" customHeight="1" x14ac:dyDescent="0.2">
      <c r="A15" s="120"/>
      <c r="B15" s="113" t="s">
        <v>255</v>
      </c>
      <c r="C15" s="559" t="s">
        <v>122</v>
      </c>
      <c r="D15" s="559"/>
      <c r="E15" s="559"/>
      <c r="F15" s="559"/>
      <c r="G15" s="559"/>
      <c r="H15" s="559"/>
      <c r="I15" s="559"/>
      <c r="J15" s="559"/>
      <c r="K15" s="559"/>
      <c r="L15" s="559"/>
      <c r="M15" s="559"/>
      <c r="N15" s="559"/>
      <c r="O15" s="559"/>
      <c r="P15" s="559"/>
      <c r="Q15" s="559"/>
    </row>
    <row r="16" spans="1:17" ht="73.5" customHeight="1" x14ac:dyDescent="0.2">
      <c r="A16" s="120"/>
      <c r="B16" s="280" t="s">
        <v>254</v>
      </c>
      <c r="C16" s="559" t="s">
        <v>256</v>
      </c>
      <c r="D16" s="559"/>
      <c r="E16" s="559"/>
      <c r="F16" s="559"/>
      <c r="G16" s="559"/>
      <c r="H16" s="559"/>
      <c r="I16" s="559"/>
      <c r="J16" s="559"/>
      <c r="K16" s="559"/>
      <c r="L16" s="559"/>
      <c r="M16" s="559"/>
      <c r="N16" s="559"/>
      <c r="O16" s="559"/>
      <c r="P16" s="559"/>
      <c r="Q16" s="559"/>
    </row>
    <row r="17" spans="1:17" ht="409.5" customHeight="1" x14ac:dyDescent="0.2">
      <c r="A17" s="120"/>
      <c r="B17" s="280" t="s">
        <v>257</v>
      </c>
      <c r="C17" s="559" t="s">
        <v>292</v>
      </c>
      <c r="D17" s="559"/>
      <c r="E17" s="559"/>
      <c r="F17" s="559"/>
      <c r="G17" s="559"/>
      <c r="H17" s="559"/>
      <c r="I17" s="559"/>
      <c r="J17" s="559"/>
      <c r="K17" s="559"/>
      <c r="L17" s="559"/>
      <c r="M17" s="559"/>
      <c r="N17" s="559"/>
      <c r="O17" s="559"/>
      <c r="P17" s="559"/>
      <c r="Q17" s="559"/>
    </row>
    <row r="18" spans="1:17" ht="93" customHeight="1" x14ac:dyDescent="0.2">
      <c r="A18" s="120"/>
      <c r="B18" s="113" t="s">
        <v>258</v>
      </c>
      <c r="C18" s="559" t="s">
        <v>94</v>
      </c>
      <c r="D18" s="559"/>
      <c r="E18" s="559"/>
      <c r="F18" s="559"/>
      <c r="G18" s="559"/>
      <c r="H18" s="559"/>
      <c r="I18" s="559"/>
      <c r="J18" s="559"/>
      <c r="K18" s="559"/>
      <c r="L18" s="559"/>
      <c r="M18" s="559"/>
      <c r="N18" s="559"/>
      <c r="O18" s="559"/>
      <c r="P18" s="559"/>
      <c r="Q18" s="559"/>
    </row>
    <row r="19" spans="1:17" ht="126.75" customHeight="1" x14ac:dyDescent="0.2">
      <c r="A19" s="120"/>
      <c r="B19" s="113" t="s">
        <v>259</v>
      </c>
      <c r="C19" s="556" t="s">
        <v>287</v>
      </c>
      <c r="D19" s="557"/>
      <c r="E19" s="557"/>
      <c r="F19" s="557"/>
      <c r="G19" s="557"/>
      <c r="H19" s="557"/>
      <c r="I19" s="557"/>
      <c r="J19" s="557"/>
      <c r="K19" s="557"/>
      <c r="L19" s="557"/>
      <c r="M19" s="557"/>
      <c r="N19" s="557"/>
      <c r="O19" s="557"/>
      <c r="P19" s="557"/>
      <c r="Q19" s="558"/>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60" t="s">
        <v>16</v>
      </c>
      <c r="D23" s="560"/>
      <c r="E23" s="561" t="s">
        <v>12</v>
      </c>
      <c r="F23" s="561"/>
      <c r="G23" s="560" t="s">
        <v>16</v>
      </c>
      <c r="H23" s="560"/>
      <c r="I23" s="560"/>
      <c r="J23"/>
      <c r="K23"/>
      <c r="L23"/>
      <c r="M23"/>
      <c r="N23"/>
      <c r="O23"/>
      <c r="P23"/>
      <c r="Q23"/>
    </row>
    <row r="24" spans="1:17" ht="12.75" customHeight="1" x14ac:dyDescent="0.2">
      <c r="A24"/>
      <c r="B24" s="116" t="s">
        <v>17</v>
      </c>
      <c r="C24" s="547">
        <v>1</v>
      </c>
      <c r="D24" s="548"/>
      <c r="E24" s="549" t="s">
        <v>4</v>
      </c>
      <c r="F24" s="550"/>
      <c r="G24" s="551">
        <v>0.5</v>
      </c>
      <c r="H24" s="552"/>
      <c r="I24" s="553"/>
      <c r="J24"/>
      <c r="K24"/>
      <c r="L24"/>
      <c r="M24"/>
      <c r="N24"/>
      <c r="O24"/>
      <c r="P24"/>
      <c r="Q24"/>
    </row>
    <row r="25" spans="1:17" x14ac:dyDescent="0.2">
      <c r="A25"/>
      <c r="B25" s="116" t="s">
        <v>18</v>
      </c>
      <c r="C25" s="530">
        <v>2</v>
      </c>
      <c r="D25" s="530"/>
      <c r="E25" s="531" t="s">
        <v>6</v>
      </c>
      <c r="F25" s="531"/>
      <c r="G25" s="532">
        <v>0.33</v>
      </c>
      <c r="H25" s="532"/>
      <c r="I25" s="532"/>
      <c r="J25"/>
      <c r="K25"/>
      <c r="L25"/>
      <c r="M25"/>
      <c r="N25"/>
      <c r="O25"/>
      <c r="P25"/>
      <c r="Q25"/>
    </row>
    <row r="26" spans="1:17" x14ac:dyDescent="0.2">
      <c r="A26"/>
      <c r="B26" s="116" t="s">
        <v>19</v>
      </c>
      <c r="C26" s="530">
        <v>3</v>
      </c>
      <c r="D26" s="530"/>
      <c r="E26" s="531" t="s">
        <v>8</v>
      </c>
      <c r="F26" s="531"/>
      <c r="G26" s="532">
        <v>0.25</v>
      </c>
      <c r="H26" s="532"/>
      <c r="I26" s="532"/>
      <c r="J26"/>
      <c r="K26"/>
      <c r="L26"/>
      <c r="M26"/>
      <c r="N26"/>
      <c r="O26"/>
      <c r="P26"/>
      <c r="Q26"/>
    </row>
    <row r="27" spans="1:17" x14ac:dyDescent="0.2">
      <c r="A27"/>
      <c r="B27" s="116" t="s">
        <v>20</v>
      </c>
      <c r="C27" s="530">
        <v>4</v>
      </c>
      <c r="D27" s="530"/>
      <c r="E27" s="531" t="s">
        <v>11</v>
      </c>
      <c r="F27" s="531"/>
      <c r="G27" s="532">
        <v>0.2</v>
      </c>
      <c r="H27" s="532"/>
      <c r="I27" s="532"/>
      <c r="J27"/>
      <c r="K27"/>
      <c r="L27"/>
      <c r="M27"/>
      <c r="N27"/>
      <c r="O27"/>
      <c r="P27"/>
      <c r="Q27"/>
    </row>
    <row r="28" spans="1:17" x14ac:dyDescent="0.2">
      <c r="A28"/>
      <c r="B28" s="116" t="s">
        <v>21</v>
      </c>
      <c r="C28" s="530">
        <v>12</v>
      </c>
      <c r="D28" s="530"/>
      <c r="E28" s="531" t="s">
        <v>251</v>
      </c>
      <c r="F28" s="531"/>
      <c r="G28" s="532">
        <v>0.25</v>
      </c>
      <c r="H28" s="532"/>
      <c r="I28" s="532"/>
      <c r="J28"/>
      <c r="K28"/>
      <c r="L28"/>
      <c r="M28"/>
      <c r="N28"/>
      <c r="O28"/>
      <c r="P28"/>
      <c r="Q28"/>
    </row>
    <row r="29" spans="1:17" x14ac:dyDescent="0.2">
      <c r="A29"/>
      <c r="B29" s="278" t="s">
        <v>228</v>
      </c>
      <c r="C29" s="530">
        <v>52</v>
      </c>
      <c r="D29" s="530"/>
      <c r="E29" s="531" t="s">
        <v>186</v>
      </c>
      <c r="F29" s="531"/>
      <c r="G29" s="532">
        <v>1</v>
      </c>
      <c r="H29" s="532"/>
      <c r="I29" s="532"/>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44" t="s">
        <v>35</v>
      </c>
      <c r="C33" s="545"/>
      <c r="D33" s="317" t="s">
        <v>265</v>
      </c>
      <c r="E33" s="317" t="s">
        <v>266</v>
      </c>
      <c r="F33" s="317" t="s">
        <v>267</v>
      </c>
      <c r="G33" s="546" t="s">
        <v>38</v>
      </c>
      <c r="H33" s="546"/>
      <c r="I33" s="546"/>
      <c r="J33" s="546"/>
      <c r="K33" s="546"/>
      <c r="L33" s="546"/>
      <c r="M33" s="546"/>
      <c r="N33" s="546"/>
      <c r="O33" s="546"/>
      <c r="P33" s="546"/>
      <c r="Q33" s="546"/>
      <c r="R33" s="546"/>
      <c r="S33" s="325"/>
      <c r="T33" s="325"/>
      <c r="U33" s="325"/>
      <c r="V33" s="325"/>
      <c r="W33" s="325"/>
      <c r="X33" s="325"/>
      <c r="Y33" s="325"/>
      <c r="Z33" s="325"/>
      <c r="AA33" s="325"/>
      <c r="AB33" s="325"/>
      <c r="AC33" s="325"/>
      <c r="AD33" s="325"/>
      <c r="AE33" s="325"/>
      <c r="AF33" s="325"/>
      <c r="AH33" s="321"/>
      <c r="AI33" s="322"/>
      <c r="AJ33" s="323"/>
      <c r="AK33" s="323"/>
      <c r="AL33" s="323"/>
      <c r="AM33" s="323"/>
    </row>
    <row r="34" spans="1:39" ht="18" customHeight="1" x14ac:dyDescent="0.2">
      <c r="A34"/>
      <c r="B34" s="537" t="s">
        <v>137</v>
      </c>
      <c r="C34" s="538"/>
      <c r="D34" s="2">
        <v>60</v>
      </c>
      <c r="E34" s="2">
        <v>270</v>
      </c>
      <c r="F34" s="212">
        <v>720</v>
      </c>
      <c r="G34" s="543" t="s">
        <v>159</v>
      </c>
      <c r="H34" s="543"/>
      <c r="I34" s="543"/>
      <c r="J34" s="543"/>
      <c r="K34" s="543"/>
      <c r="L34" s="543"/>
      <c r="M34" s="543"/>
      <c r="N34" s="543"/>
      <c r="O34" s="543"/>
      <c r="P34" s="543"/>
      <c r="Q34" s="543"/>
      <c r="R34" s="543"/>
      <c r="S34" s="326"/>
      <c r="T34" s="327"/>
      <c r="U34" s="327"/>
      <c r="V34" s="327"/>
      <c r="W34" s="327"/>
      <c r="X34" s="327"/>
      <c r="Y34" s="327"/>
      <c r="Z34" s="327"/>
      <c r="AA34" s="327"/>
      <c r="AB34" s="327"/>
      <c r="AC34" s="327"/>
      <c r="AD34" s="327"/>
      <c r="AE34" s="327"/>
      <c r="AF34" s="327"/>
      <c r="AH34" s="321"/>
      <c r="AI34" s="322"/>
      <c r="AJ34" s="323"/>
      <c r="AK34" s="323"/>
      <c r="AL34" s="323"/>
      <c r="AM34" s="323"/>
    </row>
    <row r="35" spans="1:39" ht="18" customHeight="1" x14ac:dyDescent="0.2">
      <c r="A35"/>
      <c r="B35" s="537" t="s">
        <v>138</v>
      </c>
      <c r="C35" s="538"/>
      <c r="D35" s="2">
        <v>45</v>
      </c>
      <c r="E35" s="2">
        <v>240</v>
      </c>
      <c r="F35" s="212">
        <v>600</v>
      </c>
      <c r="G35" s="543" t="s">
        <v>161</v>
      </c>
      <c r="H35" s="543"/>
      <c r="I35" s="543"/>
      <c r="J35" s="543"/>
      <c r="K35" s="543"/>
      <c r="L35" s="543"/>
      <c r="M35" s="543"/>
      <c r="N35" s="543"/>
      <c r="O35" s="543"/>
      <c r="P35" s="543"/>
      <c r="Q35" s="543"/>
      <c r="R35" s="543"/>
      <c r="S35" s="326"/>
      <c r="T35" s="327"/>
      <c r="U35" s="327"/>
      <c r="V35" s="327"/>
      <c r="W35" s="327"/>
      <c r="X35" s="327"/>
      <c r="Y35" s="327"/>
      <c r="Z35" s="327"/>
      <c r="AA35" s="327"/>
      <c r="AB35" s="327"/>
      <c r="AC35" s="327"/>
      <c r="AD35" s="327"/>
      <c r="AE35" s="327"/>
      <c r="AF35" s="327"/>
      <c r="AH35" s="321"/>
      <c r="AI35" s="322"/>
      <c r="AJ35" s="323"/>
      <c r="AK35" s="323"/>
      <c r="AL35" s="323"/>
      <c r="AM35" s="323"/>
    </row>
    <row r="36" spans="1:39" ht="18" customHeight="1" x14ac:dyDescent="0.2">
      <c r="A36"/>
      <c r="B36" s="537" t="s">
        <v>139</v>
      </c>
      <c r="C36" s="538"/>
      <c r="D36" s="2">
        <v>120</v>
      </c>
      <c r="E36" s="2">
        <v>540</v>
      </c>
      <c r="F36" s="212">
        <v>1500</v>
      </c>
      <c r="G36" s="543" t="s">
        <v>163</v>
      </c>
      <c r="H36" s="543"/>
      <c r="I36" s="543"/>
      <c r="J36" s="543"/>
      <c r="K36" s="543"/>
      <c r="L36" s="543"/>
      <c r="M36" s="543"/>
      <c r="N36" s="543"/>
      <c r="O36" s="543"/>
      <c r="P36" s="543"/>
      <c r="Q36" s="543"/>
      <c r="R36" s="543"/>
      <c r="S36" s="326"/>
      <c r="T36" s="327"/>
      <c r="U36" s="327"/>
      <c r="V36" s="327"/>
      <c r="W36" s="327"/>
      <c r="X36" s="327"/>
      <c r="Y36" s="327"/>
      <c r="Z36" s="327"/>
      <c r="AA36" s="327"/>
      <c r="AB36" s="327"/>
      <c r="AC36" s="327"/>
      <c r="AD36" s="327"/>
      <c r="AE36" s="327"/>
      <c r="AF36" s="327"/>
      <c r="AH36" s="321"/>
      <c r="AI36" s="322"/>
      <c r="AJ36" s="323"/>
      <c r="AK36" s="323"/>
      <c r="AL36" s="323"/>
      <c r="AM36" s="323"/>
    </row>
    <row r="37" spans="1:39" ht="18" customHeight="1" x14ac:dyDescent="0.2">
      <c r="A37"/>
      <c r="B37" s="537" t="s">
        <v>140</v>
      </c>
      <c r="C37" s="538"/>
      <c r="D37" s="2">
        <v>30</v>
      </c>
      <c r="E37" s="2">
        <v>240</v>
      </c>
      <c r="F37" s="212">
        <v>600</v>
      </c>
      <c r="G37" s="543" t="s">
        <v>164</v>
      </c>
      <c r="H37" s="543"/>
      <c r="I37" s="543"/>
      <c r="J37" s="543"/>
      <c r="K37" s="543"/>
      <c r="L37" s="543"/>
      <c r="M37" s="543"/>
      <c r="N37" s="543"/>
      <c r="O37" s="543"/>
      <c r="P37" s="543"/>
      <c r="Q37" s="543"/>
      <c r="R37" s="543"/>
      <c r="S37" s="326"/>
      <c r="T37" s="327"/>
      <c r="U37" s="327"/>
      <c r="V37" s="327"/>
      <c r="W37" s="327"/>
      <c r="X37" s="327"/>
      <c r="Y37" s="327"/>
      <c r="Z37" s="327"/>
      <c r="AA37" s="327"/>
      <c r="AB37" s="327"/>
      <c r="AC37" s="327"/>
      <c r="AD37" s="327"/>
      <c r="AE37" s="327"/>
      <c r="AF37" s="327"/>
      <c r="AH37" s="321"/>
      <c r="AI37" s="322"/>
      <c r="AJ37" s="323"/>
      <c r="AK37" s="323"/>
      <c r="AL37" s="323"/>
      <c r="AM37" s="323"/>
    </row>
    <row r="38" spans="1:39" ht="18" customHeight="1" x14ac:dyDescent="0.2">
      <c r="A38"/>
      <c r="B38" s="537" t="s">
        <v>141</v>
      </c>
      <c r="C38" s="538"/>
      <c r="D38" s="2">
        <v>30</v>
      </c>
      <c r="E38" s="2">
        <v>120</v>
      </c>
      <c r="F38" s="212">
        <v>360</v>
      </c>
      <c r="G38" s="543" t="s">
        <v>165</v>
      </c>
      <c r="H38" s="543"/>
      <c r="I38" s="543"/>
      <c r="J38" s="543"/>
      <c r="K38" s="543"/>
      <c r="L38" s="543"/>
      <c r="M38" s="543"/>
      <c r="N38" s="543"/>
      <c r="O38" s="543"/>
      <c r="P38" s="543"/>
      <c r="Q38" s="543"/>
      <c r="R38" s="543"/>
      <c r="S38" s="326"/>
      <c r="T38" s="327"/>
      <c r="U38" s="327"/>
      <c r="V38" s="327"/>
      <c r="W38" s="327"/>
      <c r="X38" s="327"/>
      <c r="Y38" s="327"/>
      <c r="Z38" s="327"/>
      <c r="AA38" s="327"/>
      <c r="AB38" s="327"/>
      <c r="AC38" s="327"/>
      <c r="AD38" s="327"/>
      <c r="AE38" s="327"/>
      <c r="AF38" s="327"/>
      <c r="AH38" s="321"/>
      <c r="AI38" s="322"/>
      <c r="AJ38" s="323"/>
      <c r="AK38" s="323"/>
      <c r="AL38" s="323"/>
      <c r="AM38" s="323"/>
    </row>
    <row r="39" spans="1:39" ht="30.75" customHeight="1" x14ac:dyDescent="0.2">
      <c r="A39"/>
      <c r="B39" s="537" t="s">
        <v>142</v>
      </c>
      <c r="C39" s="538"/>
      <c r="D39" s="2">
        <v>30</v>
      </c>
      <c r="E39" s="2">
        <v>180</v>
      </c>
      <c r="F39" s="212">
        <v>540</v>
      </c>
      <c r="G39" s="543" t="s">
        <v>166</v>
      </c>
      <c r="H39" s="543"/>
      <c r="I39" s="543"/>
      <c r="J39" s="543"/>
      <c r="K39" s="543"/>
      <c r="L39" s="543"/>
      <c r="M39" s="543"/>
      <c r="N39" s="543"/>
      <c r="O39" s="543"/>
      <c r="P39" s="543"/>
      <c r="Q39" s="543"/>
      <c r="R39" s="543"/>
      <c r="S39" s="326"/>
      <c r="T39" s="327"/>
      <c r="U39" s="327"/>
      <c r="V39" s="327"/>
      <c r="W39" s="327"/>
      <c r="X39" s="327"/>
      <c r="Y39" s="327"/>
      <c r="Z39" s="327"/>
      <c r="AA39" s="327"/>
      <c r="AB39" s="327"/>
      <c r="AC39" s="327"/>
      <c r="AD39" s="327"/>
      <c r="AE39" s="327"/>
      <c r="AF39" s="327"/>
      <c r="AH39" s="321"/>
      <c r="AI39" s="322"/>
      <c r="AJ39" s="323"/>
      <c r="AK39" s="323"/>
      <c r="AL39" s="323"/>
      <c r="AM39" s="323"/>
    </row>
    <row r="40" spans="1:39" ht="18" customHeight="1" x14ac:dyDescent="0.2">
      <c r="A40"/>
      <c r="B40" s="537" t="s">
        <v>143</v>
      </c>
      <c r="C40" s="538"/>
      <c r="D40" s="2">
        <v>60</v>
      </c>
      <c r="E40" s="2">
        <v>240</v>
      </c>
      <c r="F40" s="212">
        <v>600</v>
      </c>
      <c r="G40" s="543" t="s">
        <v>184</v>
      </c>
      <c r="H40" s="543"/>
      <c r="I40" s="543"/>
      <c r="J40" s="543"/>
      <c r="K40" s="543"/>
      <c r="L40" s="543"/>
      <c r="M40" s="543"/>
      <c r="N40" s="543"/>
      <c r="O40" s="543"/>
      <c r="P40" s="543"/>
      <c r="Q40" s="543"/>
      <c r="R40" s="543"/>
      <c r="S40" s="326"/>
      <c r="T40" s="327"/>
      <c r="U40" s="327"/>
      <c r="V40" s="327"/>
      <c r="W40" s="327"/>
      <c r="X40" s="327"/>
      <c r="Y40" s="327"/>
      <c r="Z40" s="327"/>
      <c r="AA40" s="327"/>
      <c r="AB40" s="327"/>
      <c r="AC40" s="327"/>
      <c r="AD40" s="327"/>
      <c r="AE40" s="327"/>
      <c r="AF40" s="327"/>
      <c r="AH40" s="321"/>
      <c r="AI40" s="322"/>
      <c r="AJ40" s="323"/>
      <c r="AK40" s="323"/>
      <c r="AL40" s="323"/>
      <c r="AM40" s="323"/>
    </row>
    <row r="41" spans="1:39" ht="27" customHeight="1" x14ac:dyDescent="0.2">
      <c r="A41"/>
      <c r="B41" s="537" t="s">
        <v>144</v>
      </c>
      <c r="C41" s="538"/>
      <c r="D41" s="2">
        <v>120</v>
      </c>
      <c r="E41" s="2">
        <v>360</v>
      </c>
      <c r="F41" s="212">
        <v>1020</v>
      </c>
      <c r="G41" s="543" t="s">
        <v>167</v>
      </c>
      <c r="H41" s="543"/>
      <c r="I41" s="543"/>
      <c r="J41" s="543"/>
      <c r="K41" s="543"/>
      <c r="L41" s="543"/>
      <c r="M41" s="543"/>
      <c r="N41" s="543"/>
      <c r="O41" s="543"/>
      <c r="P41" s="543"/>
      <c r="Q41" s="543"/>
      <c r="R41" s="543"/>
      <c r="S41" s="326"/>
      <c r="T41" s="327"/>
      <c r="U41" s="327"/>
      <c r="V41" s="327"/>
      <c r="W41" s="327"/>
      <c r="X41" s="327"/>
      <c r="Y41" s="327"/>
      <c r="Z41" s="327"/>
      <c r="AA41" s="327"/>
      <c r="AB41" s="327"/>
      <c r="AC41" s="327"/>
      <c r="AD41" s="327"/>
      <c r="AE41" s="327"/>
      <c r="AF41" s="327"/>
      <c r="AH41" s="321"/>
      <c r="AI41" s="322"/>
      <c r="AJ41" s="323"/>
      <c r="AK41" s="323"/>
      <c r="AL41" s="323"/>
      <c r="AM41" s="323"/>
    </row>
    <row r="42" spans="1:39" ht="18" customHeight="1" x14ac:dyDescent="0.2">
      <c r="A42"/>
      <c r="B42" s="537" t="s">
        <v>145</v>
      </c>
      <c r="C42" s="538"/>
      <c r="D42" s="2">
        <v>480</v>
      </c>
      <c r="E42" s="2">
        <v>540</v>
      </c>
      <c r="F42" s="212">
        <v>1500</v>
      </c>
      <c r="G42" s="543" t="s">
        <v>168</v>
      </c>
      <c r="H42" s="543"/>
      <c r="I42" s="543"/>
      <c r="J42" s="543"/>
      <c r="K42" s="543"/>
      <c r="L42" s="543"/>
      <c r="M42" s="543"/>
      <c r="N42" s="543"/>
      <c r="O42" s="543"/>
      <c r="P42" s="543"/>
      <c r="Q42" s="543"/>
      <c r="R42" s="543"/>
      <c r="S42" s="326"/>
      <c r="T42" s="327"/>
      <c r="U42" s="327"/>
      <c r="V42" s="327"/>
      <c r="W42" s="327"/>
      <c r="X42" s="327"/>
      <c r="Y42" s="327"/>
      <c r="Z42" s="327"/>
      <c r="AA42" s="327"/>
      <c r="AB42" s="327"/>
      <c r="AC42" s="327"/>
      <c r="AD42" s="327"/>
      <c r="AE42" s="327"/>
      <c r="AF42" s="327"/>
      <c r="AH42" s="321"/>
      <c r="AI42" s="322"/>
      <c r="AJ42" s="323"/>
      <c r="AK42" s="323"/>
      <c r="AL42" s="323"/>
      <c r="AM42" s="323"/>
    </row>
    <row r="43" spans="1:39" ht="18" customHeight="1" x14ac:dyDescent="0.2">
      <c r="A43"/>
      <c r="B43" s="537" t="s">
        <v>146</v>
      </c>
      <c r="C43" s="538"/>
      <c r="D43" s="2">
        <v>60</v>
      </c>
      <c r="E43" s="2">
        <v>180</v>
      </c>
      <c r="F43" s="212">
        <v>540</v>
      </c>
      <c r="G43" s="543" t="s">
        <v>169</v>
      </c>
      <c r="H43" s="543"/>
      <c r="I43" s="543"/>
      <c r="J43" s="543"/>
      <c r="K43" s="543"/>
      <c r="L43" s="543"/>
      <c r="M43" s="543"/>
      <c r="N43" s="543"/>
      <c r="O43" s="543"/>
      <c r="P43" s="543"/>
      <c r="Q43" s="543"/>
      <c r="R43" s="543"/>
      <c r="S43" s="326"/>
      <c r="T43" s="327"/>
      <c r="U43" s="327"/>
      <c r="V43" s="327"/>
      <c r="W43" s="327"/>
      <c r="X43" s="327"/>
      <c r="Y43" s="327"/>
      <c r="Z43" s="327"/>
      <c r="AA43" s="327"/>
      <c r="AB43" s="327"/>
      <c r="AC43" s="327"/>
      <c r="AD43" s="327"/>
      <c r="AE43" s="327"/>
      <c r="AF43" s="327"/>
      <c r="AH43" s="321"/>
      <c r="AI43" s="322"/>
      <c r="AJ43" s="323"/>
      <c r="AK43" s="323"/>
      <c r="AL43" s="323"/>
      <c r="AM43" s="323"/>
    </row>
    <row r="44" spans="1:39" ht="30" customHeight="1" x14ac:dyDescent="0.2">
      <c r="A44"/>
      <c r="B44" s="537" t="s">
        <v>147</v>
      </c>
      <c r="C44" s="538"/>
      <c r="D44" s="2">
        <v>30</v>
      </c>
      <c r="E44" s="2">
        <v>210</v>
      </c>
      <c r="F44" s="212">
        <v>600</v>
      </c>
      <c r="G44" s="543" t="s">
        <v>170</v>
      </c>
      <c r="H44" s="543"/>
      <c r="I44" s="543"/>
      <c r="J44" s="543"/>
      <c r="K44" s="543"/>
      <c r="L44" s="543"/>
      <c r="M44" s="543"/>
      <c r="N44" s="543"/>
      <c r="O44" s="543"/>
      <c r="P44" s="543"/>
      <c r="Q44" s="543"/>
      <c r="R44" s="543"/>
      <c r="S44" s="326"/>
      <c r="T44" s="327"/>
      <c r="U44" s="327"/>
      <c r="V44" s="327"/>
      <c r="W44" s="327"/>
      <c r="X44" s="327"/>
      <c r="Y44" s="327"/>
      <c r="Z44" s="327"/>
      <c r="AA44" s="327"/>
      <c r="AB44" s="327"/>
      <c r="AC44" s="327"/>
      <c r="AD44" s="327"/>
      <c r="AE44" s="327"/>
      <c r="AF44" s="327"/>
      <c r="AH44" s="321"/>
      <c r="AI44" s="322"/>
      <c r="AJ44" s="323"/>
      <c r="AK44" s="323"/>
      <c r="AL44" s="323"/>
      <c r="AM44" s="323"/>
    </row>
    <row r="45" spans="1:39" ht="27.75" customHeight="1" x14ac:dyDescent="0.2">
      <c r="A45"/>
      <c r="B45" s="537" t="s">
        <v>148</v>
      </c>
      <c r="C45" s="538"/>
      <c r="D45" s="2">
        <v>45</v>
      </c>
      <c r="E45" s="2">
        <v>120</v>
      </c>
      <c r="F45" s="212">
        <v>360</v>
      </c>
      <c r="G45" s="543" t="s">
        <v>171</v>
      </c>
      <c r="H45" s="543"/>
      <c r="I45" s="543"/>
      <c r="J45" s="543"/>
      <c r="K45" s="543"/>
      <c r="L45" s="543"/>
      <c r="M45" s="543"/>
      <c r="N45" s="543"/>
      <c r="O45" s="543"/>
      <c r="P45" s="543"/>
      <c r="Q45" s="543"/>
      <c r="R45" s="543"/>
      <c r="S45" s="328"/>
      <c r="T45" s="327"/>
      <c r="U45" s="327"/>
      <c r="V45" s="327"/>
      <c r="W45" s="327"/>
      <c r="X45" s="327"/>
      <c r="Y45" s="327"/>
      <c r="Z45" s="327"/>
      <c r="AA45" s="327"/>
      <c r="AB45" s="327"/>
      <c r="AC45" s="327"/>
      <c r="AD45" s="327"/>
      <c r="AE45" s="327"/>
      <c r="AF45" s="327"/>
      <c r="AH45" s="321"/>
      <c r="AI45" s="322"/>
      <c r="AJ45" s="323"/>
      <c r="AK45" s="323"/>
      <c r="AL45" s="323"/>
      <c r="AM45" s="323"/>
    </row>
    <row r="46" spans="1:39" ht="27" customHeight="1" x14ac:dyDescent="0.2">
      <c r="A46"/>
      <c r="B46" s="537" t="s">
        <v>187</v>
      </c>
      <c r="C46" s="538"/>
      <c r="D46" s="2">
        <v>45</v>
      </c>
      <c r="E46" s="2">
        <v>120</v>
      </c>
      <c r="F46" s="212">
        <v>360</v>
      </c>
      <c r="G46" s="543" t="s">
        <v>188</v>
      </c>
      <c r="H46" s="543"/>
      <c r="I46" s="543"/>
      <c r="J46" s="543"/>
      <c r="K46" s="543"/>
      <c r="L46" s="543"/>
      <c r="M46" s="543"/>
      <c r="N46" s="543"/>
      <c r="O46" s="543"/>
      <c r="P46" s="543"/>
      <c r="Q46" s="543"/>
      <c r="R46" s="543"/>
      <c r="S46" s="329"/>
      <c r="T46" s="327"/>
      <c r="U46" s="327"/>
      <c r="V46" s="327"/>
      <c r="W46" s="327"/>
      <c r="X46" s="327"/>
      <c r="Y46" s="327"/>
      <c r="Z46" s="327"/>
      <c r="AA46" s="327"/>
      <c r="AB46" s="327"/>
      <c r="AC46" s="327"/>
      <c r="AD46" s="327"/>
      <c r="AE46" s="327"/>
      <c r="AF46" s="327"/>
      <c r="AH46" s="321"/>
      <c r="AI46" s="322"/>
      <c r="AJ46" s="323"/>
      <c r="AK46" s="323"/>
      <c r="AL46" s="323"/>
      <c r="AM46" s="323"/>
    </row>
    <row r="47" spans="1:39" ht="17.45" customHeight="1" x14ac:dyDescent="0.2">
      <c r="A47"/>
      <c r="B47" s="313"/>
      <c r="C47" s="313"/>
      <c r="D47" s="315"/>
      <c r="E47" s="315"/>
      <c r="F47" s="315"/>
      <c r="G47" s="314"/>
      <c r="H47" s="314"/>
      <c r="I47" s="314"/>
      <c r="J47" s="314"/>
      <c r="K47" s="314"/>
      <c r="L47" s="314"/>
      <c r="M47" s="314"/>
      <c r="N47" s="314"/>
      <c r="O47" s="314"/>
      <c r="P47" s="314"/>
      <c r="Q47" s="314"/>
      <c r="R47" s="314"/>
      <c r="S47"/>
      <c r="T47"/>
      <c r="U47" s="314"/>
      <c r="V47" s="314"/>
      <c r="W47" s="314"/>
      <c r="X47" s="314"/>
      <c r="Y47" s="314"/>
      <c r="Z47" s="314"/>
      <c r="AA47" s="314"/>
      <c r="AB47" s="314"/>
      <c r="AC47" s="314"/>
      <c r="AD47" s="314"/>
      <c r="AE47" s="314"/>
      <c r="AF47" s="314"/>
      <c r="AH47" s="321"/>
      <c r="AI47" s="322"/>
      <c r="AJ47" s="323"/>
      <c r="AK47" s="323"/>
      <c r="AL47" s="323"/>
      <c r="AM47" s="323"/>
    </row>
    <row r="48" spans="1:39" ht="17.45" customHeight="1" x14ac:dyDescent="0.2">
      <c r="A48"/>
      <c r="B48" s="43" t="s">
        <v>156</v>
      </c>
      <c r="C48" s="313"/>
      <c r="D48" s="315"/>
      <c r="E48" s="315"/>
      <c r="F48" s="315"/>
      <c r="G48" s="314"/>
      <c r="H48" s="314"/>
      <c r="I48" s="314"/>
      <c r="J48" s="314"/>
      <c r="K48" s="314"/>
      <c r="L48" s="314"/>
      <c r="M48" s="314"/>
      <c r="N48" s="314"/>
      <c r="O48" s="314"/>
      <c r="P48" s="314"/>
      <c r="Q48" s="314"/>
      <c r="R48" s="314"/>
      <c r="S48"/>
      <c r="T48"/>
      <c r="U48" s="314"/>
      <c r="V48" s="314"/>
      <c r="W48" s="314"/>
      <c r="X48" s="314"/>
      <c r="Y48" s="314"/>
      <c r="Z48" s="314"/>
      <c r="AA48" s="314"/>
      <c r="AB48" s="314"/>
      <c r="AC48" s="314"/>
      <c r="AD48" s="314"/>
      <c r="AE48" s="314"/>
      <c r="AF48" s="314"/>
      <c r="AH48" s="72"/>
      <c r="AI48" s="72"/>
      <c r="AJ48" s="72"/>
      <c r="AK48" s="72"/>
      <c r="AL48" s="72"/>
      <c r="AM48" s="72"/>
    </row>
    <row r="49" spans="1:39" ht="17.45" customHeight="1" x14ac:dyDescent="0.2">
      <c r="A49"/>
      <c r="B49" s="319" t="s">
        <v>270</v>
      </c>
      <c r="C49" s="318" t="s">
        <v>274</v>
      </c>
      <c r="D49" s="541" t="s">
        <v>273</v>
      </c>
      <c r="E49" s="542"/>
      <c r="F49" s="315"/>
      <c r="G49" s="314"/>
      <c r="H49" s="314"/>
      <c r="I49" s="314"/>
      <c r="J49" s="314"/>
      <c r="K49" s="314"/>
      <c r="L49" s="314"/>
      <c r="M49" s="314"/>
      <c r="N49" s="314"/>
      <c r="O49" s="314"/>
      <c r="P49" s="314"/>
      <c r="Q49" s="314"/>
      <c r="R49" s="314"/>
      <c r="S49"/>
      <c r="T49"/>
      <c r="U49" s="314"/>
      <c r="V49" s="314"/>
      <c r="W49" s="314"/>
      <c r="X49" s="314"/>
      <c r="Y49" s="314"/>
      <c r="Z49" s="314"/>
      <c r="AA49" s="314"/>
      <c r="AB49" s="314"/>
      <c r="AC49" s="314"/>
      <c r="AD49" s="314"/>
      <c r="AE49" s="314"/>
      <c r="AF49" s="314"/>
      <c r="AH49" s="321"/>
      <c r="AI49" s="322"/>
      <c r="AJ49" s="323"/>
      <c r="AK49" s="323"/>
      <c r="AL49" s="323"/>
      <c r="AM49" s="323"/>
    </row>
    <row r="50" spans="1:39" ht="17.45" customHeight="1" x14ac:dyDescent="0.2">
      <c r="A50"/>
      <c r="B50" s="1" t="s">
        <v>158</v>
      </c>
      <c r="C50" s="2"/>
      <c r="D50" s="539"/>
      <c r="E50" s="540"/>
      <c r="F50" s="315"/>
      <c r="G50" s="314"/>
      <c r="H50" s="314"/>
      <c r="I50" s="314"/>
      <c r="J50" s="314"/>
      <c r="K50" s="314"/>
      <c r="L50" s="314"/>
      <c r="M50" s="314"/>
      <c r="N50" s="314"/>
      <c r="O50" s="314"/>
      <c r="P50" s="314"/>
      <c r="Q50" s="314"/>
      <c r="R50" s="314"/>
      <c r="S50"/>
      <c r="T50"/>
      <c r="U50" s="314"/>
      <c r="V50" s="314"/>
      <c r="W50" s="314"/>
      <c r="X50" s="314"/>
      <c r="Y50" s="314"/>
      <c r="Z50" s="314"/>
      <c r="AA50" s="314"/>
      <c r="AB50" s="314"/>
      <c r="AC50" s="314"/>
      <c r="AD50" s="314"/>
      <c r="AE50" s="314"/>
      <c r="AF50" s="314"/>
      <c r="AH50" s="321"/>
      <c r="AI50" s="322"/>
      <c r="AJ50" s="323"/>
      <c r="AK50" s="323"/>
      <c r="AL50" s="323"/>
      <c r="AM50" s="323"/>
    </row>
    <row r="51" spans="1:39" ht="17.45" customHeight="1" x14ac:dyDescent="0.2">
      <c r="A51"/>
      <c r="B51" s="1" t="s">
        <v>160</v>
      </c>
      <c r="C51" s="316">
        <v>0</v>
      </c>
      <c r="D51" s="539" t="s">
        <v>271</v>
      </c>
      <c r="E51" s="540"/>
      <c r="F51" s="315"/>
      <c r="G51" s="314"/>
      <c r="H51" s="314"/>
      <c r="I51" s="314"/>
      <c r="J51" s="314"/>
      <c r="K51" s="314"/>
      <c r="L51" s="314"/>
      <c r="M51" s="314"/>
      <c r="N51" s="314"/>
      <c r="O51" s="314"/>
      <c r="P51" s="314"/>
      <c r="Q51" s="314"/>
      <c r="R51" s="314"/>
      <c r="S51"/>
      <c r="T51"/>
      <c r="U51" s="314"/>
      <c r="V51" s="314"/>
      <c r="W51" s="314"/>
      <c r="X51" s="314"/>
      <c r="Y51" s="314"/>
      <c r="Z51" s="314"/>
      <c r="AA51" s="314"/>
      <c r="AB51" s="314"/>
      <c r="AC51" s="314"/>
      <c r="AD51" s="314"/>
      <c r="AE51" s="314"/>
      <c r="AF51" s="314"/>
      <c r="AH51" s="321"/>
      <c r="AI51" s="322"/>
      <c r="AJ51" s="323"/>
      <c r="AK51" s="323"/>
      <c r="AL51" s="323"/>
      <c r="AM51" s="323"/>
    </row>
    <row r="52" spans="1:39" ht="17.45" customHeight="1" x14ac:dyDescent="0.2">
      <c r="A52"/>
      <c r="B52" s="1" t="s">
        <v>162</v>
      </c>
      <c r="C52" s="316">
        <v>60</v>
      </c>
      <c r="D52" s="539" t="s">
        <v>272</v>
      </c>
      <c r="E52" s="540"/>
      <c r="F52" s="315"/>
      <c r="G52" s="314"/>
      <c r="H52" s="314"/>
      <c r="I52" s="314"/>
      <c r="J52" s="314"/>
      <c r="K52" s="314"/>
      <c r="L52" s="314"/>
      <c r="M52" s="314"/>
      <c r="N52" s="314"/>
      <c r="O52" s="314"/>
      <c r="P52" s="314"/>
      <c r="Q52" s="314"/>
      <c r="R52" s="314"/>
      <c r="S52"/>
      <c r="T52"/>
      <c r="U52" s="314"/>
      <c r="V52" s="314"/>
      <c r="W52" s="314"/>
      <c r="X52" s="314"/>
      <c r="Y52" s="314"/>
      <c r="Z52" s="314"/>
      <c r="AA52" s="314"/>
      <c r="AB52" s="314"/>
      <c r="AC52" s="314"/>
      <c r="AD52" s="314"/>
      <c r="AE52" s="314"/>
      <c r="AF52" s="314"/>
      <c r="AH52" s="321"/>
      <c r="AI52" s="322"/>
      <c r="AJ52" s="323"/>
      <c r="AK52" s="323"/>
      <c r="AL52" s="323"/>
      <c r="AM52" s="323"/>
    </row>
    <row r="53" spans="1:39" ht="17.45" customHeight="1" x14ac:dyDescent="0.2">
      <c r="A53"/>
      <c r="B53" s="313"/>
      <c r="C53" s="313"/>
      <c r="D53" s="315"/>
      <c r="E53" s="315"/>
      <c r="F53" s="315"/>
      <c r="G53" s="314"/>
      <c r="H53" s="314"/>
      <c r="I53" s="314"/>
      <c r="J53" s="314"/>
      <c r="K53" s="314"/>
      <c r="L53" s="314"/>
      <c r="M53" s="314"/>
      <c r="N53" s="314"/>
      <c r="O53" s="314"/>
      <c r="P53" s="314"/>
      <c r="Q53" s="314"/>
      <c r="R53" s="314"/>
      <c r="S53"/>
      <c r="T53"/>
      <c r="U53" s="314"/>
      <c r="V53" s="314"/>
      <c r="W53" s="314"/>
      <c r="X53" s="314"/>
      <c r="Y53" s="314"/>
      <c r="Z53" s="314"/>
      <c r="AA53" s="314"/>
      <c r="AB53" s="314"/>
      <c r="AC53" s="314"/>
      <c r="AD53" s="314"/>
      <c r="AE53" s="314"/>
      <c r="AF53" s="314"/>
      <c r="AH53" s="321"/>
      <c r="AI53" s="322"/>
      <c r="AJ53" s="323"/>
      <c r="AK53" s="323"/>
      <c r="AL53" s="323"/>
      <c r="AM53" s="323"/>
    </row>
    <row r="54" spans="1:39" x14ac:dyDescent="0.2">
      <c r="A54"/>
      <c r="B54" s="313"/>
      <c r="C54" s="313"/>
      <c r="D54" s="313"/>
      <c r="E54" s="313"/>
      <c r="F54" s="313"/>
      <c r="G54"/>
      <c r="H54"/>
      <c r="I54" s="314"/>
      <c r="J54" s="314"/>
      <c r="K54" s="314"/>
      <c r="L54" s="314"/>
      <c r="M54" s="314"/>
      <c r="N54" s="314"/>
      <c r="O54" s="314"/>
      <c r="P54" s="314"/>
      <c r="Q54" s="314"/>
      <c r="R54" s="314"/>
      <c r="S54" s="314"/>
      <c r="T54" s="314"/>
      <c r="V54" s="324"/>
      <c r="W54" s="324"/>
      <c r="X54" s="324"/>
      <c r="Y54" s="324"/>
      <c r="Z54" s="324"/>
      <c r="AA54" s="324"/>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33" t="s">
        <v>120</v>
      </c>
      <c r="C90" s="533"/>
      <c r="D90" s="533"/>
      <c r="E90" s="533"/>
      <c r="F90" s="533"/>
      <c r="G90" s="533"/>
      <c r="H90" s="533"/>
      <c r="I90" s="533"/>
      <c r="J90" s="533"/>
      <c r="K90" s="533"/>
      <c r="L90" s="533"/>
      <c r="M90" s="533"/>
      <c r="N90" s="533"/>
      <c r="O90" s="533"/>
      <c r="P90" s="533"/>
      <c r="Q90" s="533"/>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34" t="s">
        <v>107</v>
      </c>
      <c r="C115" s="535"/>
      <c r="D115" s="535"/>
      <c r="E115" s="535"/>
      <c r="F115" s="535"/>
      <c r="G115" s="535"/>
      <c r="H115" s="535"/>
      <c r="I115" s="118"/>
      <c r="J115" s="102"/>
      <c r="K115" s="534" t="s">
        <v>107</v>
      </c>
      <c r="L115" s="534"/>
      <c r="M115" s="534"/>
      <c r="N115" s="534"/>
      <c r="O115" s="534"/>
      <c r="P115" s="534"/>
      <c r="Q115" s="534"/>
      <c r="R115" s="534"/>
      <c r="S115" s="102"/>
      <c r="T115" s="102"/>
    </row>
    <row r="116" spans="1:20" ht="35.25" customHeight="1" x14ac:dyDescent="0.2">
      <c r="A116" s="104"/>
      <c r="B116" s="536"/>
      <c r="C116" s="536"/>
      <c r="D116" s="536"/>
      <c r="E116" s="536"/>
      <c r="F116" s="536"/>
      <c r="G116" s="536"/>
      <c r="H116" s="536"/>
      <c r="I116" s="119"/>
      <c r="J116" s="102"/>
      <c r="K116" s="534"/>
      <c r="L116" s="534"/>
      <c r="M116" s="534"/>
      <c r="N116" s="534"/>
      <c r="O116" s="534"/>
      <c r="P116" s="534"/>
      <c r="Q116" s="534"/>
      <c r="R116" s="534"/>
      <c r="S116" s="102"/>
      <c r="T116" s="102"/>
    </row>
    <row r="117" spans="1:20" ht="13.5" customHeight="1" x14ac:dyDescent="0.2">
      <c r="A117" s="104"/>
      <c r="B117" s="534"/>
      <c r="C117" s="535"/>
      <c r="D117" s="535"/>
      <c r="E117" s="535"/>
      <c r="F117" s="535"/>
      <c r="G117" s="535"/>
      <c r="H117" s="535"/>
      <c r="I117" s="118"/>
      <c r="J117" s="102"/>
      <c r="K117" s="102"/>
      <c r="L117" s="102"/>
      <c r="M117" s="102"/>
      <c r="N117" s="102"/>
      <c r="O117" s="102"/>
      <c r="P117" s="102"/>
      <c r="Q117" s="102"/>
      <c r="R117" s="102"/>
      <c r="S117" s="102"/>
      <c r="T117" s="102"/>
    </row>
    <row r="118" spans="1:20" ht="18" customHeight="1" x14ac:dyDescent="0.2">
      <c r="A118" s="104"/>
      <c r="B118" s="536"/>
      <c r="C118" s="536"/>
      <c r="D118" s="536"/>
      <c r="E118" s="536"/>
      <c r="F118" s="536"/>
      <c r="G118" s="536"/>
      <c r="H118" s="536"/>
      <c r="I118" s="119"/>
      <c r="J118" s="102"/>
      <c r="K118" s="102"/>
      <c r="L118" s="102"/>
      <c r="M118" s="102"/>
      <c r="N118" s="102"/>
      <c r="O118" s="102"/>
      <c r="P118" s="102"/>
      <c r="Q118" s="102"/>
      <c r="R118" s="102"/>
      <c r="S118" s="102"/>
      <c r="T118" s="102"/>
    </row>
    <row r="119" spans="1:20" x14ac:dyDescent="0.2">
      <c r="A119" s="104"/>
      <c r="B119" s="536"/>
      <c r="C119" s="536"/>
      <c r="D119" s="536"/>
      <c r="E119" s="536"/>
      <c r="F119" s="536"/>
      <c r="G119" s="536"/>
      <c r="H119" s="536"/>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20"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570" t="s">
        <v>50</v>
      </c>
      <c r="C1" s="571"/>
      <c r="D1" s="571"/>
      <c r="E1" s="571"/>
      <c r="F1" s="571"/>
      <c r="G1" s="572"/>
      <c r="I1" s="567" t="s">
        <v>49</v>
      </c>
      <c r="J1" s="568"/>
      <c r="K1" s="568"/>
      <c r="L1" s="568"/>
      <c r="M1" s="569"/>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573">
        <v>1</v>
      </c>
      <c r="B3" s="574"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573"/>
      <c r="B4" s="575"/>
      <c r="C4" s="56" t="s">
        <v>53</v>
      </c>
      <c r="D4" s="63">
        <v>0</v>
      </c>
      <c r="E4" s="61">
        <f>E3</f>
        <v>3000</v>
      </c>
      <c r="F4" s="58">
        <f>D4*E4</f>
        <v>0</v>
      </c>
      <c r="G4" s="67"/>
      <c r="I4" s="50">
        <f>B4</f>
        <v>0</v>
      </c>
      <c r="J4" s="49">
        <f>D4</f>
        <v>0</v>
      </c>
      <c r="K4" s="49">
        <v>20</v>
      </c>
      <c r="L4" s="49">
        <f>J4*K4</f>
        <v>0</v>
      </c>
      <c r="M4" s="49"/>
    </row>
    <row r="5" spans="1:16" ht="30" x14ac:dyDescent="0.25">
      <c r="A5" s="573"/>
      <c r="B5" s="575"/>
      <c r="C5" s="56" t="s">
        <v>54</v>
      </c>
      <c r="D5" s="63">
        <v>145</v>
      </c>
      <c r="E5" s="61">
        <f>E3</f>
        <v>3000</v>
      </c>
      <c r="F5" s="58">
        <f>D5*E5</f>
        <v>435000</v>
      </c>
      <c r="G5" s="67"/>
      <c r="I5" s="50">
        <f>B5</f>
        <v>0</v>
      </c>
      <c r="J5" s="49">
        <f>D5</f>
        <v>145</v>
      </c>
      <c r="K5" s="49">
        <v>2500</v>
      </c>
      <c r="L5" s="49">
        <f>J5*K5</f>
        <v>362500</v>
      </c>
      <c r="M5" s="49"/>
    </row>
    <row r="6" spans="1:16" x14ac:dyDescent="0.25">
      <c r="A6" s="573"/>
      <c r="B6" s="575"/>
      <c r="C6" s="57" t="s">
        <v>55</v>
      </c>
      <c r="D6" s="63">
        <v>20</v>
      </c>
      <c r="E6" s="61">
        <f>E5</f>
        <v>3000</v>
      </c>
      <c r="F6" s="58">
        <f>D6*E6</f>
        <v>60000</v>
      </c>
      <c r="G6" s="67"/>
      <c r="I6" s="50"/>
      <c r="J6" s="49"/>
      <c r="K6" s="49"/>
      <c r="L6" s="49"/>
      <c r="M6" s="49"/>
    </row>
    <row r="7" spans="1:16" x14ac:dyDescent="0.25">
      <c r="A7" s="573"/>
      <c r="B7" s="575"/>
      <c r="C7" s="62" t="s">
        <v>56</v>
      </c>
      <c r="D7" s="63">
        <f>SUM(D3:D6)</f>
        <v>1165</v>
      </c>
      <c r="E7" s="61">
        <f>E6</f>
        <v>3000</v>
      </c>
      <c r="F7" s="58">
        <f>SUM(F3:F6)</f>
        <v>3495000</v>
      </c>
      <c r="G7" s="68"/>
    </row>
    <row r="8" spans="1:16" ht="30" x14ac:dyDescent="0.25">
      <c r="A8" s="573">
        <v>2</v>
      </c>
      <c r="B8" s="573" t="s">
        <v>58</v>
      </c>
      <c r="C8" s="56" t="s">
        <v>52</v>
      </c>
      <c r="D8" s="59"/>
      <c r="E8" s="59"/>
      <c r="F8" s="59"/>
    </row>
    <row r="9" spans="1:16" ht="30" x14ac:dyDescent="0.25">
      <c r="A9" s="573"/>
      <c r="B9" s="573"/>
      <c r="C9" s="56" t="s">
        <v>53</v>
      </c>
      <c r="D9" s="59"/>
      <c r="E9" s="59"/>
      <c r="F9" s="59"/>
    </row>
    <row r="10" spans="1:16" ht="30" x14ac:dyDescent="0.25">
      <c r="A10" s="573"/>
      <c r="B10" s="573"/>
      <c r="C10" s="56" t="s">
        <v>54</v>
      </c>
      <c r="D10" s="59"/>
      <c r="E10" s="59"/>
      <c r="F10" s="59"/>
      <c r="L10" s="48" t="s">
        <v>22</v>
      </c>
      <c r="O10" s="48" t="s">
        <v>26</v>
      </c>
      <c r="P10" s="48" t="s">
        <v>14</v>
      </c>
    </row>
    <row r="11" spans="1:16" x14ac:dyDescent="0.25">
      <c r="A11" s="573"/>
      <c r="B11" s="573"/>
      <c r="C11" s="57" t="s">
        <v>55</v>
      </c>
      <c r="D11" s="59"/>
      <c r="E11" s="59"/>
      <c r="F11" s="59"/>
      <c r="L11" s="48" t="s">
        <v>42</v>
      </c>
      <c r="O11" s="48">
        <v>0</v>
      </c>
      <c r="P11" s="48">
        <v>0</v>
      </c>
    </row>
    <row r="12" spans="1:16" x14ac:dyDescent="0.25">
      <c r="A12" s="573"/>
      <c r="B12" s="573"/>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576" t="s">
        <v>276</v>
      </c>
      <c r="B4" s="576"/>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576" t="s">
        <v>277</v>
      </c>
      <c r="B16" s="576"/>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577" t="s">
        <v>60</v>
      </c>
      <c r="C39" s="577"/>
      <c r="D39" s="577"/>
      <c r="E39" s="577"/>
      <c r="F39" s="577"/>
      <c r="G39" s="577"/>
      <c r="H39" s="577"/>
      <c r="I39" s="577"/>
      <c r="J39" s="577"/>
      <c r="K39" s="577"/>
      <c r="L39" s="577"/>
    </row>
    <row r="40" spans="2:12" x14ac:dyDescent="0.2">
      <c r="B40" s="578" t="s">
        <v>212</v>
      </c>
      <c r="C40" s="578"/>
      <c r="D40" s="578"/>
      <c r="E40" s="578"/>
      <c r="F40" s="578"/>
      <c r="G40" s="578"/>
      <c r="H40" s="578"/>
      <c r="I40" s="578"/>
      <c r="J40" s="578"/>
      <c r="K40" s="578"/>
      <c r="L40" s="578"/>
    </row>
    <row r="41" spans="2:12" x14ac:dyDescent="0.2">
      <c r="B41" s="578" t="s">
        <v>208</v>
      </c>
      <c r="C41" s="578"/>
      <c r="D41" s="578"/>
      <c r="E41" s="578"/>
      <c r="F41" s="578"/>
      <c r="G41" s="578"/>
      <c r="H41" s="578"/>
      <c r="I41" s="578"/>
      <c r="J41" s="578"/>
      <c r="K41" s="578"/>
      <c r="L41" s="578"/>
    </row>
    <row r="42" spans="2:12" x14ac:dyDescent="0.2">
      <c r="B42" s="578" t="s">
        <v>209</v>
      </c>
      <c r="C42" s="578"/>
      <c r="D42" s="578"/>
      <c r="E42" s="578"/>
      <c r="F42" s="578"/>
      <c r="G42" s="578"/>
      <c r="H42" s="578"/>
      <c r="I42" s="578"/>
      <c r="J42" s="578"/>
      <c r="K42" s="578"/>
      <c r="L42" s="578"/>
    </row>
    <row r="43" spans="2:12" x14ac:dyDescent="0.2">
      <c r="B43" s="578" t="s">
        <v>210</v>
      </c>
      <c r="C43" s="578"/>
      <c r="D43" s="578"/>
      <c r="E43" s="578"/>
      <c r="F43" s="578"/>
      <c r="G43" s="578"/>
      <c r="H43" s="578"/>
      <c r="I43" s="578"/>
      <c r="J43" s="578"/>
      <c r="K43" s="578"/>
      <c r="L43" s="578"/>
    </row>
    <row r="44" spans="2:12" x14ac:dyDescent="0.2">
      <c r="B44" s="578" t="s">
        <v>203</v>
      </c>
      <c r="C44" s="578"/>
      <c r="D44" s="578"/>
      <c r="E44" s="578"/>
      <c r="F44" s="578"/>
      <c r="G44" s="578"/>
      <c r="H44" s="578"/>
      <c r="I44" s="578"/>
      <c r="J44" s="578"/>
      <c r="K44" s="578"/>
      <c r="L44" s="578"/>
    </row>
    <row r="45" spans="2:12" x14ac:dyDescent="0.2">
      <c r="B45" s="578" t="s">
        <v>204</v>
      </c>
      <c r="C45" s="578"/>
      <c r="D45" s="578"/>
      <c r="E45" s="578"/>
      <c r="F45" s="578"/>
      <c r="G45" s="578"/>
      <c r="H45" s="578"/>
      <c r="I45" s="578"/>
      <c r="J45" s="578"/>
      <c r="K45" s="578"/>
      <c r="L45" s="578"/>
    </row>
    <row r="46" spans="2:12" x14ac:dyDescent="0.2">
      <c r="B46" s="578" t="s">
        <v>215</v>
      </c>
      <c r="C46" s="578"/>
      <c r="D46" s="578"/>
      <c r="E46" s="578"/>
      <c r="F46" s="578"/>
      <c r="G46" s="578"/>
      <c r="H46" s="578"/>
      <c r="I46" s="578"/>
      <c r="J46" s="578"/>
      <c r="K46" s="578"/>
      <c r="L46" s="578"/>
    </row>
    <row r="47" spans="2:12" x14ac:dyDescent="0.2">
      <c r="B47" s="578" t="s">
        <v>205</v>
      </c>
      <c r="C47" s="578"/>
      <c r="D47" s="578"/>
      <c r="E47" s="578"/>
      <c r="F47" s="578"/>
      <c r="G47" s="578"/>
      <c r="H47" s="578"/>
      <c r="I47" s="578"/>
      <c r="J47" s="578"/>
      <c r="K47" s="578"/>
      <c r="L47" s="578"/>
    </row>
    <row r="48" spans="2:12" x14ac:dyDescent="0.2">
      <c r="B48" s="578" t="s">
        <v>206</v>
      </c>
      <c r="C48" s="578"/>
      <c r="D48" s="578"/>
      <c r="E48" s="578"/>
      <c r="F48" s="578"/>
      <c r="G48" s="578"/>
      <c r="H48" s="578"/>
      <c r="I48" s="578"/>
      <c r="J48" s="578"/>
      <c r="K48" s="578"/>
      <c r="L48" s="578"/>
    </row>
    <row r="49" spans="2:12" x14ac:dyDescent="0.2">
      <c r="B49" s="578" t="s">
        <v>207</v>
      </c>
      <c r="C49" s="578"/>
      <c r="D49" s="578"/>
      <c r="E49" s="578"/>
      <c r="F49" s="578"/>
      <c r="G49" s="578"/>
      <c r="H49" s="578"/>
      <c r="I49" s="578"/>
      <c r="J49" s="578"/>
      <c r="K49" s="578"/>
      <c r="L49" s="578"/>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23" t="s">
        <v>84</v>
      </c>
      <c r="B1" s="523"/>
      <c r="C1" s="523"/>
      <c r="D1" s="523"/>
      <c r="E1" s="523"/>
      <c r="F1" s="523"/>
      <c r="G1" s="523"/>
      <c r="H1" s="523"/>
      <c r="I1" s="523"/>
      <c r="J1" s="523"/>
      <c r="K1" s="523"/>
    </row>
    <row r="2" spans="1:15" ht="15.75" x14ac:dyDescent="0.2">
      <c r="A2" s="80"/>
      <c r="B2" s="80"/>
      <c r="C2" s="80"/>
      <c r="D2" s="80"/>
      <c r="E2" s="97"/>
      <c r="F2" s="80"/>
      <c r="G2" s="80"/>
      <c r="H2" s="80"/>
      <c r="I2" s="80"/>
      <c r="J2" s="80"/>
      <c r="K2" s="80"/>
    </row>
    <row r="3" spans="1:15" ht="36.75" customHeight="1" x14ac:dyDescent="0.25">
      <c r="A3" s="523" t="s">
        <v>82</v>
      </c>
      <c r="B3" s="523"/>
      <c r="C3" s="523"/>
      <c r="D3" s="79"/>
      <c r="E3" s="523" t="s">
        <v>75</v>
      </c>
      <c r="F3" s="523"/>
      <c r="G3" s="523"/>
      <c r="H3" s="523"/>
      <c r="I3" s="523"/>
      <c r="J3" s="523"/>
      <c r="K3" s="523"/>
      <c r="L3" s="523"/>
      <c r="M3" s="523"/>
      <c r="N3" s="523"/>
    </row>
    <row r="4" spans="1:15" ht="13.5" customHeight="1" thickBot="1" x14ac:dyDescent="0.25">
      <c r="E4" s="582" t="s">
        <v>71</v>
      </c>
      <c r="F4" s="582" t="str">
        <f>'Krok 1- Kalkulačka '!C7</f>
        <v>Zrozumiteľný a stručný opis regulácie 
(dôvod zvýšenia/zníženia nákladov na PP a dôvod ponechania nákladov na PP, ktoré su goldplatingom)</v>
      </c>
      <c r="G4" s="582" t="s">
        <v>78</v>
      </c>
      <c r="H4" s="582" t="s">
        <v>81</v>
      </c>
      <c r="I4" s="582" t="s">
        <v>114</v>
      </c>
      <c r="J4" s="582" t="s">
        <v>76</v>
      </c>
      <c r="K4" s="582" t="s">
        <v>116</v>
      </c>
      <c r="L4" s="582" t="s">
        <v>117</v>
      </c>
      <c r="M4" s="582" t="s">
        <v>79</v>
      </c>
      <c r="N4" s="582" t="s">
        <v>80</v>
      </c>
      <c r="O4" s="582" t="s">
        <v>111</v>
      </c>
    </row>
    <row r="5" spans="1:15" ht="25.5" customHeight="1" thickBot="1" x14ac:dyDescent="0.25">
      <c r="A5" s="77" t="s">
        <v>59</v>
      </c>
      <c r="B5" s="88" t="s">
        <v>88</v>
      </c>
      <c r="C5" s="89" t="s">
        <v>89</v>
      </c>
      <c r="E5" s="582"/>
      <c r="F5" s="582"/>
      <c r="G5" s="582"/>
      <c r="H5" s="582"/>
      <c r="I5" s="582"/>
      <c r="J5" s="582"/>
      <c r="K5" s="582"/>
      <c r="L5" s="582"/>
      <c r="M5" s="582"/>
      <c r="N5" s="582"/>
      <c r="O5" s="582"/>
    </row>
    <row r="6" spans="1:15" ht="28.9" customHeight="1" x14ac:dyDescent="0.2">
      <c r="A6" s="126" t="s">
        <v>123</v>
      </c>
      <c r="B6" s="81">
        <f>'Krok 1- Kalkulačka '!AQ159</f>
        <v>0</v>
      </c>
      <c r="C6" s="84">
        <f>'Krok 1- Kalkulačka '!BA159</f>
        <v>0</v>
      </c>
      <c r="E6" s="582"/>
      <c r="F6" s="582"/>
      <c r="G6" s="582"/>
      <c r="H6" s="582"/>
      <c r="I6" s="582"/>
      <c r="J6" s="582"/>
      <c r="K6" s="582"/>
      <c r="L6" s="582"/>
      <c r="M6" s="582"/>
      <c r="N6" s="582"/>
      <c r="O6" s="582"/>
    </row>
    <row r="7" spans="1:15" x14ac:dyDescent="0.2">
      <c r="A7" s="126" t="s">
        <v>124</v>
      </c>
      <c r="B7" s="81">
        <f>'Krok 1- Kalkulačka '!AS159</f>
        <v>2258.75</v>
      </c>
      <c r="C7" s="84">
        <f>'Krok 1- Kalkulačka '!BC159</f>
        <v>0</v>
      </c>
      <c r="E7" s="582"/>
      <c r="F7" s="582"/>
      <c r="G7" s="582"/>
      <c r="H7" s="582"/>
      <c r="I7" s="582"/>
      <c r="J7" s="582"/>
      <c r="K7" s="582"/>
      <c r="L7" s="582"/>
      <c r="M7" s="582"/>
      <c r="N7" s="582"/>
      <c r="O7" s="582"/>
    </row>
    <row r="8" spans="1:15" ht="16.5" customHeight="1" x14ac:dyDescent="0.2">
      <c r="A8" s="76" t="s">
        <v>72</v>
      </c>
      <c r="B8" s="81">
        <f>'Krok 1- Kalkulačka '!AW159</f>
        <v>0</v>
      </c>
      <c r="C8" s="84">
        <f>'Krok 1- Kalkulačka '!BG159</f>
        <v>0</v>
      </c>
      <c r="E8" s="582"/>
      <c r="F8" s="582"/>
      <c r="G8" s="582"/>
      <c r="H8" s="582"/>
      <c r="I8" s="582"/>
      <c r="J8" s="582"/>
      <c r="K8" s="582"/>
      <c r="L8" s="582"/>
      <c r="M8" s="582"/>
      <c r="N8" s="582"/>
      <c r="O8" s="582"/>
    </row>
    <row r="9" spans="1:15" x14ac:dyDescent="0.2">
      <c r="A9" s="76" t="s">
        <v>73</v>
      </c>
      <c r="B9" s="81" t="e">
        <f>'Krok 1- Kalkulačka '!#REF!</f>
        <v>#REF!</v>
      </c>
      <c r="C9" s="84" t="e">
        <f>'Krok 1- Kalkulačka '!#REF!</f>
        <v>#REF!</v>
      </c>
      <c r="E9" s="582"/>
      <c r="F9" s="582"/>
      <c r="G9" s="582"/>
      <c r="H9" s="582"/>
      <c r="I9" s="582"/>
      <c r="J9" s="582"/>
      <c r="K9" s="582"/>
      <c r="L9" s="582"/>
      <c r="M9" s="582"/>
      <c r="N9" s="582"/>
      <c r="O9" s="582"/>
    </row>
    <row r="10" spans="1:15" ht="112.5" x14ac:dyDescent="0.2">
      <c r="A10" s="77" t="s">
        <v>74</v>
      </c>
      <c r="B10" s="82" t="e">
        <f>SUM(B6:B9)</f>
        <v>#REF!</v>
      </c>
      <c r="C10" s="85" t="e">
        <f>SUM(C6:C9)</f>
        <v>#REF!</v>
      </c>
      <c r="E10" s="127">
        <f>'Krok 1- Kalkulačka '!B9</f>
        <v>1</v>
      </c>
      <c r="F10" s="127" t="str">
        <f>'Krok 1- Kalkulačka '!C9</f>
        <v>určenie zemepisnej oblasti UAS</v>
      </c>
      <c r="G10" s="127" t="str">
        <f>'Krok 1- Kalkulačka '!E9</f>
        <v>čl. I - § 7a ods. 1, čl. 15 vykonávacieho nariadenia (EÚ) 2019/947 v platnom znení, čl. V - položka 91e písm. c)</v>
      </c>
      <c r="H10" s="127" t="str">
        <f>'Krok 1- Kalkulačka '!F9</f>
        <v>2. EÚ úplná harmonizácia</v>
      </c>
      <c r="I10" s="127">
        <f>'Krok 1- Kalkulačka '!G9</f>
        <v>0</v>
      </c>
      <c r="J10" s="127">
        <f>'Krok 1- Kalkulačka '!K9</f>
        <v>0</v>
      </c>
      <c r="K10" s="127">
        <f>'Krok 1- Kalkulačka '!L9</f>
        <v>1</v>
      </c>
      <c r="L10" s="127" t="e">
        <f>'Krok 1- Kalkulačka '!#REF!</f>
        <v>#REF!</v>
      </c>
      <c r="M10" s="128">
        <f>'Krok 1- Kalkulačka '!DL9</f>
        <v>52.754687500000003</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možnosť vyjadriť sa k návrhu rozhodnutia o určení zemepisnej oblasti UAS</v>
      </c>
      <c r="G11" s="127" t="str">
        <f>'Krok 1- Kalkulačka '!E12</f>
        <v>čl. I - § 7a ods. 4</v>
      </c>
      <c r="H11" s="127" t="str">
        <f>'Krok 1- Kalkulačka '!F12</f>
        <v>2. EÚ úplná harmonizácia</v>
      </c>
      <c r="I11" s="127">
        <f>'Krok 1- Kalkulačka '!G12</f>
        <v>0</v>
      </c>
      <c r="J11" s="127">
        <f>'Krok 1- Kalkulačka '!K12</f>
        <v>0</v>
      </c>
      <c r="K11" s="127">
        <f>'Krok 1- Kalkulačka '!L12</f>
        <v>1</v>
      </c>
      <c r="L11" s="127" t="e">
        <f>'Krok 1- Kalkulačka '!#REF!</f>
        <v>#REF!</v>
      </c>
      <c r="M11" s="128">
        <f>'Krok 1- Kalkulačka '!DL12</f>
        <v>1.3773437500000001</v>
      </c>
      <c r="N11" s="128">
        <f>'Krok 1- Kalkulačka '!DO12</f>
        <v>0</v>
      </c>
      <c r="O11" s="127" t="str">
        <f>'Krok 1- Kalkulačka '!N12</f>
        <v>In (zvyšuje náklady)</v>
      </c>
    </row>
    <row r="12" spans="1:15" ht="135" x14ac:dyDescent="0.2">
      <c r="A12" s="76" t="s">
        <v>85</v>
      </c>
      <c r="B12" s="82" t="e">
        <f>'Krok 1- Kalkulačka '!#REF!</f>
        <v>#REF!</v>
      </c>
      <c r="C12" s="85" t="e">
        <f>'Krok 1- Kalkulačka '!#REF!</f>
        <v>#REF!</v>
      </c>
      <c r="E12" s="127">
        <f>'Krok 1- Kalkulačka '!B15</f>
        <v>3</v>
      </c>
      <c r="F12" s="127" t="str">
        <f>'Krok 1- Kalkulačka '!C15</f>
        <v>možnosť požiadať o vydanie osvedčenia poskytovateľa spoločných informačných služieb na vykonávanie spoločnej informačnej služby</v>
      </c>
      <c r="G12" s="127" t="str">
        <f>'Krok 1- Kalkulačka '!E15</f>
        <v>čl. I - § 11a ods. 1 písm. a), kapitola V vykonávacieho nariadenia (EÚ) 2021/664 v platnom znení, čl. V - položka 91e písm. h) bod 1</v>
      </c>
      <c r="H12" s="127" t="str">
        <f>'Krok 1- Kalkulačka '!F15</f>
        <v>2. EÚ úplná harmonizácia</v>
      </c>
      <c r="I12" s="127">
        <f>'Krok 1- Kalkulačka '!G15</f>
        <v>0</v>
      </c>
      <c r="J12" s="127">
        <f>'Krok 1- Kalkulačka '!K15</f>
        <v>0</v>
      </c>
      <c r="K12" s="127">
        <f>'Krok 1- Kalkulačka '!L15</f>
        <v>1</v>
      </c>
      <c r="L12" s="127" t="e">
        <f>'Krok 1- Kalkulačka '!#REF!</f>
        <v>#REF!</v>
      </c>
      <c r="M12" s="128">
        <f>'Krok 1- Kalkulačka '!DL15</f>
        <v>250</v>
      </c>
      <c r="N12" s="128">
        <f>'Krok 1- Kalkulačka '!DO15</f>
        <v>0</v>
      </c>
      <c r="O12" s="127" t="str">
        <f>'Krok 1- Kalkulačka '!N15</f>
        <v>In (zvyšuje náklady)</v>
      </c>
    </row>
    <row r="13" spans="1:15" ht="135" x14ac:dyDescent="0.2">
      <c r="A13" s="76" t="s">
        <v>125</v>
      </c>
      <c r="B13" s="81">
        <f>'Krok 1- Kalkulačka '!CT160</f>
        <v>0</v>
      </c>
      <c r="C13" s="84">
        <f>'Krok 1- Kalkulačka '!DF160</f>
        <v>0</v>
      </c>
      <c r="E13" s="127">
        <f>'Krok 1- Kalkulačka '!B18</f>
        <v>4</v>
      </c>
      <c r="F13" s="127" t="str">
        <f>'Krok 1- Kalkulačka '!C18</f>
        <v>možnosť požiadať o vydanie poverenia jednotného poskytovateľa spoločných informačných služieb na vykonávanie spoločnej informačnej služby</v>
      </c>
      <c r="G13" s="127" t="str">
        <f>'Krok 1- Kalkulačka '!E18</f>
        <v>čl. I - § 11a ods. 1 písm. b),  čl. 6 ods. 5 vykonávacieho nariadenia (EÚ) 2021/664 v platnom znení, čl. V - položka 90 písm. f) bod 1</v>
      </c>
      <c r="H13" s="127" t="str">
        <f>'Krok 1- Kalkulačka '!F18</f>
        <v>2. EÚ úplná harmonizácia</v>
      </c>
      <c r="I13" s="127">
        <f>'Krok 1- Kalkulačka '!G18</f>
        <v>0</v>
      </c>
      <c r="J13" s="127">
        <f>'Krok 1- Kalkulačka '!K18</f>
        <v>0</v>
      </c>
      <c r="K13" s="127">
        <f>'Krok 1- Kalkulačka '!L18</f>
        <v>1</v>
      </c>
      <c r="L13" s="127" t="e">
        <f>'Krok 1- Kalkulačka '!#REF!</f>
        <v>#REF!</v>
      </c>
      <c r="M13" s="128">
        <f>'Krok 1- Kalkulačka '!DL18</f>
        <v>627.75468750000005</v>
      </c>
      <c r="N13" s="128">
        <f>'Krok 1- Kalkulačka '!DO18</f>
        <v>0</v>
      </c>
      <c r="O13" s="127" t="str">
        <f>'Krok 1- Kalkulačka '!N18</f>
        <v>In (zvyšuje náklady)</v>
      </c>
    </row>
    <row r="14" spans="1:15" ht="13.5" customHeight="1" x14ac:dyDescent="0.2">
      <c r="A14" s="579"/>
      <c r="B14" s="580"/>
      <c r="C14" s="581"/>
      <c r="E14" s="127">
        <f>'Krok 1- Kalkulačka '!B21</f>
        <v>5</v>
      </c>
      <c r="F14" s="127" t="str">
        <f>'Krok 1- Kalkulačka '!C21</f>
        <v>podanie žiadosti o zápis do registra prevádzkovateľov bezpilotných leteckých systémov</v>
      </c>
      <c r="G14" s="127" t="str">
        <f>'Krok 1- Kalkulačka '!E21</f>
        <v>čl. I - § 45a ods. 5, čl. 14 vykonávacieho nariadenia (EÚ) 2019/947 v platnom znení, čl. V - položka 91e písm. d) bod 1</v>
      </c>
      <c r="H14" s="127" t="str">
        <f>'Krok 1- Kalkulačka '!F21</f>
        <v>2. EÚ úplná harmonizácia</v>
      </c>
      <c r="I14" s="127">
        <f>'Krok 1- Kalkulačka '!G21</f>
        <v>0</v>
      </c>
      <c r="J14" s="127">
        <f>'Krok 1- Kalkulačka '!K21</f>
        <v>0</v>
      </c>
      <c r="K14" s="127">
        <f>'Krok 1- Kalkulačka '!L21</f>
        <v>1</v>
      </c>
      <c r="L14" s="127" t="e">
        <f>'Krok 1- Kalkulačka '!#REF!</f>
        <v>#REF!</v>
      </c>
      <c r="M14" s="128">
        <f>'Krok 1- Kalkulačka '!DL21</f>
        <v>10.12734375</v>
      </c>
      <c r="N14" s="128">
        <f>'Krok 1- Kalkulačka '!DO21</f>
        <v>0</v>
      </c>
      <c r="O14" s="127" t="str">
        <f>'Krok 1- Kalkulačka '!N21</f>
        <v>In (zvyšuje náklady)</v>
      </c>
    </row>
    <row r="15" spans="1:15" ht="45" x14ac:dyDescent="0.2">
      <c r="A15" s="76" t="s">
        <v>86</v>
      </c>
      <c r="B15" s="81" t="s">
        <v>50</v>
      </c>
      <c r="C15" s="84" t="s">
        <v>49</v>
      </c>
      <c r="E15" s="127">
        <f>'Krok 1- Kalkulačka '!B24</f>
        <v>6</v>
      </c>
      <c r="F15" s="127" t="str">
        <f>'Krok 1- Kalkulačka '!C24</f>
        <v>oznámenie zmeny údajov zapísaných v registri prevádzkovateľov bezpilotných leteckých systémov a bezpilotných lietadiel, ktorých návrh podlieha certifikácii</v>
      </c>
      <c r="G15" s="127" t="str">
        <f>'Krok 1- Kalkulačka '!E24</f>
        <v>čl. I - § 45a ods. 10, čl. V - položka 91e písm. d) bod 2</v>
      </c>
      <c r="H15" s="127" t="str">
        <f>'Krok 1- Kalkulačka '!F24</f>
        <v>2. EÚ úplná harmonizácia</v>
      </c>
      <c r="I15" s="127">
        <f>'Krok 1- Kalkulačka '!G24</f>
        <v>0</v>
      </c>
      <c r="J15" s="127">
        <f>'Krok 1- Kalkulačka '!K24</f>
        <v>0</v>
      </c>
      <c r="K15" s="127">
        <f>'Krok 1- Kalkulačka '!L24</f>
        <v>1</v>
      </c>
      <c r="L15" s="127" t="e">
        <f>'Krok 1- Kalkulačka '!#REF!</f>
        <v>#REF!</v>
      </c>
      <c r="M15" s="128">
        <f>'Krok 1- Kalkulačka '!DL24</f>
        <v>1.3773437500000001</v>
      </c>
      <c r="N15" s="128">
        <f>'Krok 1- Kalkulačka '!DO24</f>
        <v>0</v>
      </c>
      <c r="O15" s="127" t="str">
        <f>'Krok 1- Kalkulačka '!N24</f>
        <v>In (zvyšuje náklady)</v>
      </c>
    </row>
    <row r="16" spans="1:15" ht="22.5" x14ac:dyDescent="0.2">
      <c r="A16" s="77" t="s">
        <v>87</v>
      </c>
      <c r="B16" s="82" t="e">
        <f>B7+B8+B9-B13</f>
        <v>#REF!</v>
      </c>
      <c r="C16" s="85" t="e">
        <f>C7+C8+C9-C13</f>
        <v>#REF!</v>
      </c>
      <c r="E16" s="127">
        <f>'Krok 1- Kalkulačka '!B27</f>
        <v>7</v>
      </c>
      <c r="F16" s="127" t="str">
        <f>'Krok 1- Kalkulačka '!C27</f>
        <v>oznámenie ukončenia prevádzky bezpilotného leteckého systému</v>
      </c>
      <c r="G16" s="127" t="str">
        <f>'Krok 1- Kalkulačka '!E27</f>
        <v>čl. I - § 45a ods. 11</v>
      </c>
      <c r="H16" s="127" t="str">
        <f>'Krok 1- Kalkulačka '!F27</f>
        <v>2. EÚ úplná harmonizácia</v>
      </c>
      <c r="I16" s="127">
        <f>'Krok 1- Kalkulačka '!G27</f>
        <v>0</v>
      </c>
      <c r="J16" s="127">
        <f>'Krok 1- Kalkulačka '!K27</f>
        <v>0</v>
      </c>
      <c r="K16" s="127">
        <f>'Krok 1- Kalkulačka '!L27</f>
        <v>1</v>
      </c>
      <c r="L16" s="127" t="e">
        <f>'Krok 1- Kalkulačka '!#REF!</f>
        <v>#REF!</v>
      </c>
      <c r="M16" s="128">
        <f>'Krok 1- Kalkulačka '!DL27</f>
        <v>1.3773437500000001</v>
      </c>
      <c r="N16" s="128">
        <f>'Krok 1- Kalkulačka '!DO27</f>
        <v>0</v>
      </c>
      <c r="O16" s="127" t="str">
        <f>'Krok 1- Kalkulačka '!N27</f>
        <v>In (zvyšuje náklady)</v>
      </c>
    </row>
    <row r="17" spans="1:15" ht="101.25" x14ac:dyDescent="0.2">
      <c r="A17" s="87"/>
      <c r="E17" s="127">
        <f>'Krok 1- Kalkulačka '!B33</f>
        <v>9</v>
      </c>
      <c r="F17" s="127" t="str">
        <f>'Krok 1- Kalkulačka '!C33</f>
        <v>možnosť požiadať o vydanie osvedčenia prevádzkovateľa ľahkého bezpilotného leteckého systému</v>
      </c>
      <c r="G17" s="127" t="str">
        <f>'Krok 1- Kalkulačka '!E33</f>
        <v>čl. 5 vykonávacieho nariadenia (EÚ) 2019/947 v platnom znení, čl. V - položka 91e písm. f) bod 1</v>
      </c>
      <c r="H17" s="127" t="str">
        <f>'Krok 1- Kalkulačka '!F33</f>
        <v>2. EÚ úplná harmonizácia</v>
      </c>
      <c r="I17" s="127">
        <f>'Krok 1- Kalkulačka '!G33</f>
        <v>0</v>
      </c>
      <c r="J17" s="127">
        <f>'Krok 1- Kalkulačka '!K33</f>
        <v>0</v>
      </c>
      <c r="K17" s="127">
        <f>'Krok 1- Kalkulačka '!L33</f>
        <v>1</v>
      </c>
      <c r="L17" s="127" t="e">
        <f>'Krok 1- Kalkulačka '!#REF!</f>
        <v>#REF!</v>
      </c>
      <c r="M17" s="128">
        <f>'Krok 1- Kalkulačka '!DL33</f>
        <v>502.75468749999999</v>
      </c>
      <c r="N17" s="128">
        <f>'Krok 1- Kalkulačka '!DO33</f>
        <v>0</v>
      </c>
      <c r="O17" s="127" t="str">
        <f>'Krok 1- Kalkulačka '!N33</f>
        <v>In (zvyšuje náklady)</v>
      </c>
    </row>
    <row r="18" spans="1:15" ht="112.5" x14ac:dyDescent="0.2">
      <c r="E18" s="127">
        <f>'Krok 1- Kalkulačka '!B36</f>
        <v>10</v>
      </c>
      <c r="F18" s="127" t="str">
        <f>'Krok 1- Kalkulačka '!C36</f>
        <v>podanie žiadosti o zápis do registra bezpilotných lietadiel, ktorých projektový návrh podlieha certifikácii</v>
      </c>
      <c r="G18" s="127" t="str">
        <f>'Krok 1- Kalkulačka '!E36</f>
        <v>čl. I - § 45b ods. 8, čl. 15 vykonávacieho nariadenia (EÚ) 2019/947 v platnom znení, čl. V - položka 91e písm. e) bod 1</v>
      </c>
      <c r="H18" s="127" t="str">
        <f>'Krok 1- Kalkulačka '!F36</f>
        <v>2. EÚ úplná harmonizácia</v>
      </c>
      <c r="I18" s="127">
        <f>'Krok 1- Kalkulačka '!G36</f>
        <v>0</v>
      </c>
      <c r="J18" s="127">
        <f>'Krok 1- Kalkulačka '!K36</f>
        <v>0</v>
      </c>
      <c r="K18" s="127">
        <f>'Krok 1- Kalkulačka '!L36</f>
        <v>1</v>
      </c>
      <c r="L18" s="127" t="e">
        <f>'Krok 1- Kalkulačka '!#REF!</f>
        <v>#REF!</v>
      </c>
      <c r="M18" s="128">
        <f>'Krok 1- Kalkulačka '!DL36</f>
        <v>251.37734374999999</v>
      </c>
      <c r="N18" s="128">
        <f>'Krok 1- Kalkulačka '!DO36</f>
        <v>0</v>
      </c>
      <c r="O18" s="127" t="str">
        <f>'Krok 1- Kalkulačka '!N36</f>
        <v>In (zvyšuje náklady)</v>
      </c>
    </row>
    <row r="19" spans="1:15" ht="56.25" x14ac:dyDescent="0.2">
      <c r="E19" s="127">
        <f>'Krok 1- Kalkulačka '!B39</f>
        <v>11</v>
      </c>
      <c r="F19" s="127" t="str">
        <f>'Krok 1- Kalkulačka '!C39</f>
        <v>oznámenie zmeny údajov zapísaných v registri bezpilotných lietadiel, ktorých projektový návrh podlieha certifikácii</v>
      </c>
      <c r="G19" s="127" t="str">
        <f>'Krok 1- Kalkulačka '!E39</f>
        <v>čl. I - § 45b ods. 8 a 10, čl. V - položka 91e písm. e) bod 2</v>
      </c>
      <c r="H19" s="127" t="str">
        <f>'Krok 1- Kalkulačka '!F39</f>
        <v>2. EÚ úplná harmonizácia</v>
      </c>
      <c r="I19" s="127">
        <f>'Krok 1- Kalkulačka '!G39</f>
        <v>0</v>
      </c>
      <c r="J19" s="127">
        <f>'Krok 1- Kalkulačka '!K39</f>
        <v>0</v>
      </c>
      <c r="K19" s="127">
        <f>'Krok 1- Kalkulačka '!L39</f>
        <v>1</v>
      </c>
      <c r="L19" s="127" t="e">
        <f>'Krok 1- Kalkulačka '!#REF!</f>
        <v>#REF!</v>
      </c>
      <c r="M19" s="128">
        <f>'Krok 1- Kalkulačka '!DL39</f>
        <v>51.377343750000001</v>
      </c>
      <c r="N19" s="128">
        <f>'Krok 1- Kalkulačka '!DO39</f>
        <v>0</v>
      </c>
      <c r="O19" s="127" t="str">
        <f>'Krok 1- Kalkulačka '!N39</f>
        <v>In (zvyšuje náklady)</v>
      </c>
    </row>
    <row r="20" spans="1:15" ht="45" x14ac:dyDescent="0.2">
      <c r="E20" s="127">
        <f>'Krok 1- Kalkulačka '!B42</f>
        <v>12</v>
      </c>
      <c r="F20" s="127" t="str">
        <f>'Krok 1- Kalkulačka '!C42</f>
        <v>možnosť podať žiadosť o výmaz bezpilotného lietadla, ktorého projektový návrh podlieha certifikácii z registra bezpilotných lietadiel, ktorých projektový návrh podlieha certifikácii</v>
      </c>
      <c r="G20" s="127" t="str">
        <f>'Krok 1- Kalkulačka '!E42</f>
        <v>čl. I - § 45b ods. 8, čl. V - položka 91e písm. e) bod 3</v>
      </c>
      <c r="H20" s="127" t="str">
        <f>'Krok 1- Kalkulačka '!F42</f>
        <v>2. EÚ úplná harmonizácia</v>
      </c>
      <c r="I20" s="127">
        <f>'Krok 1- Kalkulačka '!G42</f>
        <v>0</v>
      </c>
      <c r="J20" s="127">
        <f>'Krok 1- Kalkulačka '!K42</f>
        <v>0</v>
      </c>
      <c r="K20" s="127">
        <f>'Krok 1- Kalkulačka '!L42</f>
        <v>1</v>
      </c>
      <c r="L20" s="127" t="e">
        <f>'Krok 1- Kalkulačka '!#REF!</f>
        <v>#REF!</v>
      </c>
      <c r="M20" s="128">
        <f>'Krok 1- Kalkulačka '!DL42</f>
        <v>127.7546875</v>
      </c>
      <c r="N20" s="128">
        <f>'Krok 1- Kalkulačka '!DO42</f>
        <v>0</v>
      </c>
      <c r="O20" s="127" t="str">
        <f>'Krok 1- Kalkulačka '!N42</f>
        <v>In (zvyšuje náklady)</v>
      </c>
    </row>
    <row r="21" spans="1:15" ht="135" x14ac:dyDescent="0.2">
      <c r="E21" s="127">
        <f>'Krok 1- Kalkulačka '!B45</f>
        <v>13</v>
      </c>
      <c r="F21" s="127" t="str">
        <f>'Krok 1- Kalkulačka '!C45</f>
        <v>uzavretie zmluvy o poistení zodpovednosti za škodu spôsobenú prevádzkou bezpilotného leteckého systému  alebo bezpilotného lietadla</v>
      </c>
      <c r="G21" s="127" t="str">
        <f>'Krok 1- Kalkulačka '!E45</f>
        <v xml:space="preserve">čl. I - § 45c ods. 1, príloha vykonávacieho nariadenia (EÚ) 2019/947 v platnom znení
</v>
      </c>
      <c r="H21" s="127" t="str">
        <f>'Krok 1- Kalkulačka '!F45</f>
        <v>2. EÚ úplná harmonizácia</v>
      </c>
      <c r="I21" s="127">
        <f>'Krok 1- Kalkulačka '!G45</f>
        <v>0</v>
      </c>
      <c r="J21" s="127">
        <f>'Krok 1- Kalkulačka '!K45</f>
        <v>0</v>
      </c>
      <c r="K21" s="127">
        <f>'Krok 1- Kalkulačka '!L45</f>
        <v>1</v>
      </c>
      <c r="L21" s="127" t="e">
        <f>'Krok 1- Kalkulačka '!#REF!</f>
        <v>#REF!</v>
      </c>
      <c r="M21" s="128">
        <f>'Krok 1- Kalkulačka '!DL45</f>
        <v>2.7546875000000002</v>
      </c>
      <c r="N21" s="128">
        <f>'Krok 1- Kalkulačka '!DO45</f>
        <v>0</v>
      </c>
      <c r="O21" s="127" t="str">
        <f>'Krok 1- Kalkulačka '!N45</f>
        <v>In (zvyšuje náklady)</v>
      </c>
    </row>
    <row r="22" spans="1:15" ht="101.25" x14ac:dyDescent="0.2">
      <c r="E22" s="127">
        <f>'Krok 1- Kalkulačka '!B48</f>
        <v>14</v>
      </c>
      <c r="F22" s="127" t="str">
        <f>'Krok 1- Kalkulačka '!C48</f>
        <v>možnosť podať žiadosť o vydanie osvedčenia poskytovateľa služieb U-space</v>
      </c>
      <c r="G22" s="127" t="str">
        <f>'Krok 1- Kalkulačka '!E48</f>
        <v>kapitola V vykonávacieho nariadenia (EÚ) 2021/664 v platnom znení, čl. V - položka 91e písm. g) bod 1</v>
      </c>
      <c r="H22" s="127" t="str">
        <f>'Krok 1- Kalkulačka '!F48</f>
        <v>2. EÚ úplná harmonizácia</v>
      </c>
      <c r="I22" s="127">
        <f>'Krok 1- Kalkulačka '!G48</f>
        <v>0</v>
      </c>
      <c r="J22" s="127">
        <f>'Krok 1- Kalkulačka '!K48</f>
        <v>0</v>
      </c>
      <c r="K22" s="127">
        <f>'Krok 1- Kalkulačka '!L48</f>
        <v>1</v>
      </c>
      <c r="L22" s="127" t="e">
        <f>'Krok 1- Kalkulačka '!#REF!</f>
        <v>#REF!</v>
      </c>
      <c r="M22" s="128">
        <f>'Krok 1- Kalkulačka '!DL48</f>
        <v>252.75468749999999</v>
      </c>
      <c r="N22" s="128">
        <f>'Krok 1- Kalkulačka '!DO48</f>
        <v>0</v>
      </c>
      <c r="O22" s="127" t="str">
        <f>'Krok 1- Kalkulačka '!N48</f>
        <v>In (zvyšuje náklady)</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Hýsek, Michal</cp:lastModifiedBy>
  <cp:lastPrinted>2022-12-16T15:41:22Z</cp:lastPrinted>
  <dcterms:created xsi:type="dcterms:W3CDTF">2014-07-30T13:24:38Z</dcterms:created>
  <dcterms:modified xsi:type="dcterms:W3CDTF">2024-02-28T05:51:28Z</dcterms:modified>
</cp:coreProperties>
</file>