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_10_AC_MS_PROJEKTY\AC_RIA\EX_ANTE\posúdenie_vplyvov\08_Premeny\"/>
    </mc:Choice>
  </mc:AlternateContent>
  <bookViews>
    <workbookView xWindow="0" yWindow="0" windowWidth="17895" windowHeight="745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G15" i="10"/>
  <c r="AI15" i="10"/>
  <c r="AJ15" i="10"/>
  <c r="AG18" i="10"/>
  <c r="AI18" i="10"/>
  <c r="AJ18" i="10"/>
  <c r="AG21" i="10"/>
  <c r="AH21" i="10"/>
  <c r="AI21" i="10"/>
  <c r="AJ21" i="10"/>
  <c r="AK21" i="10"/>
  <c r="AG24" i="10"/>
  <c r="AH24" i="10"/>
  <c r="AI24" i="10"/>
  <c r="AJ24" i="10"/>
  <c r="AK24" i="10"/>
  <c r="AG27" i="10"/>
  <c r="AH27" i="10"/>
  <c r="AI27" i="10"/>
  <c r="AJ27" i="10"/>
  <c r="AK27" i="10"/>
  <c r="AG30" i="10"/>
  <c r="AH30" i="10"/>
  <c r="AI30" i="10"/>
  <c r="AL30" i="10"/>
  <c r="AM30" i="10"/>
  <c r="AG33" i="10"/>
  <c r="AH33" i="10"/>
  <c r="AI33" i="10"/>
  <c r="AL33" i="10"/>
  <c r="AM33" i="10"/>
  <c r="AG36" i="10"/>
  <c r="AI36" i="10"/>
  <c r="AJ36" i="10"/>
  <c r="AG39" i="10"/>
  <c r="AH39" i="10"/>
  <c r="AI39" i="10"/>
  <c r="AJ39" i="10"/>
  <c r="AK39" i="10"/>
  <c r="AG42" i="10"/>
  <c r="AH42" i="10"/>
  <c r="AI42" i="10"/>
  <c r="AJ42" i="10"/>
  <c r="AK42" i="10"/>
  <c r="AL42" i="10"/>
  <c r="AM42" i="10"/>
  <c r="AG45" i="10"/>
  <c r="AH45" i="10"/>
  <c r="AI45" i="10"/>
  <c r="AL45" i="10"/>
  <c r="AM45" i="10"/>
  <c r="AG48" i="10"/>
  <c r="AH48" i="10"/>
  <c r="AI48" i="10"/>
  <c r="AJ48" i="10"/>
  <c r="AK48" i="10"/>
  <c r="AG51" i="10"/>
  <c r="AH51" i="10"/>
  <c r="AI51" i="10"/>
  <c r="AJ51" i="10"/>
  <c r="AK51" i="10"/>
  <c r="AG54" i="10"/>
  <c r="AH54" i="10"/>
  <c r="AI54" i="10"/>
  <c r="AL54" i="10"/>
  <c r="AM54" i="10"/>
  <c r="AG57" i="10"/>
  <c r="AH57" i="10"/>
  <c r="AI57" i="10"/>
  <c r="AJ57" i="10"/>
  <c r="AK57" i="10"/>
  <c r="AG60" i="10"/>
  <c r="AH60" i="10"/>
  <c r="AI60" i="10"/>
  <c r="AJ60" i="10"/>
  <c r="AK60" i="10"/>
  <c r="AG63" i="10"/>
  <c r="AH63" i="10"/>
  <c r="AI63" i="10"/>
  <c r="AJ63" i="10"/>
  <c r="AK63" i="10"/>
  <c r="AG66" i="10"/>
  <c r="AI66" i="10"/>
  <c r="AJ66" i="10"/>
  <c r="AG69" i="10"/>
  <c r="AI69" i="10"/>
  <c r="AJ69" i="10"/>
  <c r="AG72" i="10"/>
  <c r="AI72" i="10"/>
  <c r="AJ72" i="10"/>
  <c r="AG75" i="10"/>
  <c r="AI75" i="10"/>
  <c r="AJ75" i="10"/>
  <c r="AG78" i="10"/>
  <c r="AI78" i="10"/>
  <c r="AL78" i="10"/>
  <c r="AG81" i="10"/>
  <c r="AI81" i="10"/>
  <c r="AL81" i="10"/>
  <c r="AG84" i="10"/>
  <c r="AI84" i="10"/>
  <c r="AJ84" i="10"/>
  <c r="AG87" i="10"/>
  <c r="AI87" i="10"/>
  <c r="AJ87" i="10"/>
  <c r="AG90" i="10"/>
  <c r="AI90" i="10"/>
  <c r="AJ90" i="10"/>
  <c r="AG93" i="10"/>
  <c r="AI93" i="10"/>
  <c r="AJ93" i="10"/>
  <c r="AG96" i="10"/>
  <c r="AI96" i="10"/>
  <c r="AJ96" i="10"/>
  <c r="AG99" i="10"/>
  <c r="AI99" i="10"/>
  <c r="AJ99" i="10"/>
  <c r="AG102" i="10"/>
  <c r="AI102" i="10"/>
  <c r="AJ102" i="10"/>
  <c r="AG105" i="10"/>
  <c r="AI105" i="10"/>
  <c r="AJ105" i="10"/>
  <c r="AG108" i="10"/>
  <c r="AI108" i="10"/>
  <c r="AJ108" i="10"/>
  <c r="AL108" i="10"/>
  <c r="AG111" i="10"/>
  <c r="AI111" i="10"/>
  <c r="AJ111" i="10"/>
  <c r="AG114" i="10"/>
  <c r="AI114" i="10"/>
  <c r="AJ114" i="10"/>
  <c r="AG117" i="10"/>
  <c r="AI117" i="10"/>
  <c r="AJ117" i="10"/>
  <c r="AG120" i="10"/>
  <c r="AI120" i="10"/>
  <c r="AJ120" i="10"/>
  <c r="AG123" i="10"/>
  <c r="AH123" i="10"/>
  <c r="AI123" i="10"/>
  <c r="AJ123" i="10"/>
  <c r="AK123" i="10"/>
  <c r="AL123" i="10"/>
  <c r="AM123" i="10"/>
  <c r="AG126" i="10"/>
  <c r="AI126" i="10"/>
  <c r="AJ126" i="10"/>
  <c r="AG129" i="10"/>
  <c r="AI129" i="10"/>
  <c r="AJ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3" i="10"/>
  <c r="AF63" i="10"/>
  <c r="AF60" i="10"/>
  <c r="AF57" i="10"/>
  <c r="AF54" i="10"/>
  <c r="AF51" i="10"/>
  <c r="AF48" i="10"/>
  <c r="AF45" i="10"/>
  <c r="AF42" i="10"/>
  <c r="AF39" i="10"/>
  <c r="AF33" i="10"/>
  <c r="AF30" i="10"/>
  <c r="AF27" i="10"/>
  <c r="AF24" i="10"/>
  <c r="AF21"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48" i="10"/>
  <c r="BB42" i="10"/>
  <c r="AZ153" i="10"/>
  <c r="AX150" i="10"/>
  <c r="AX147" i="10"/>
  <c r="AX42" i="10"/>
  <c r="BB138" i="10" l="1"/>
  <c r="AX135" i="10"/>
  <c r="AX126" i="10"/>
  <c r="BB123" i="10"/>
  <c r="AX123" i="10"/>
  <c r="AX111" i="10"/>
  <c r="AZ111" i="10"/>
  <c r="AZ105" i="10"/>
  <c r="AX102" i="10"/>
  <c r="AZ99" i="10"/>
  <c r="AX99" i="10"/>
  <c r="BB90" i="10"/>
  <c r="AX87" i="10"/>
  <c r="BB78" i="10"/>
  <c r="AX78" i="10"/>
  <c r="AX75" i="10"/>
  <c r="AZ75" i="10"/>
  <c r="BB75" i="10"/>
  <c r="AX63" i="10"/>
  <c r="BB63" i="10"/>
  <c r="AZ63" i="10"/>
  <c r="AZ57" i="10"/>
  <c r="AX54" i="10"/>
  <c r="BB54" i="10"/>
  <c r="BB51" i="10"/>
  <c r="AX51" i="10"/>
  <c r="AZ51"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L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M27" i="10" s="1"/>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N138" i="10"/>
  <c r="BR138" i="10"/>
  <c r="BO138" i="10"/>
  <c r="BS138" i="10"/>
  <c r="BP138" i="10"/>
  <c r="BT138" i="10"/>
  <c r="BM138" i="10"/>
  <c r="BQ138" i="10"/>
  <c r="BU147" i="10"/>
  <c r="BY147" i="10"/>
  <c r="BV147" i="10"/>
  <c r="BZ147" i="10"/>
  <c r="BW147" i="10"/>
  <c r="CA147" i="10"/>
  <c r="BX147" i="10"/>
  <c r="BN147" i="10"/>
  <c r="BR147" i="10"/>
  <c r="CB147" i="10"/>
  <c r="BO147" i="10"/>
  <c r="BS147" i="10"/>
  <c r="BP147" i="10"/>
  <c r="BT147" i="10"/>
  <c r="BQ147" i="10"/>
  <c r="BM147" i="10"/>
  <c r="BN135" i="10"/>
  <c r="BR135" i="10"/>
  <c r="BO135" i="10"/>
  <c r="BS135" i="10"/>
  <c r="BP135" i="10"/>
  <c r="BT135" i="10"/>
  <c r="BQ135" i="10"/>
  <c r="BM135" i="10"/>
  <c r="BN123" i="10"/>
  <c r="BR123" i="10"/>
  <c r="BO123" i="10"/>
  <c r="BS123" i="10"/>
  <c r="BP123" i="10"/>
  <c r="BT123" i="10"/>
  <c r="BQ123" i="10"/>
  <c r="BM123" i="10"/>
  <c r="BN111" i="10"/>
  <c r="BP111" i="10"/>
  <c r="BQ111" i="10"/>
  <c r="BN99" i="10"/>
  <c r="BP99" i="10"/>
  <c r="BQ99" i="10"/>
  <c r="BN87" i="10"/>
  <c r="BP87" i="10"/>
  <c r="BQ87" i="10"/>
  <c r="BN75" i="10"/>
  <c r="BP75" i="10"/>
  <c r="BQ75" i="10"/>
  <c r="BN63" i="10"/>
  <c r="BR63" i="10"/>
  <c r="BO63" i="10"/>
  <c r="BP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N114" i="10"/>
  <c r="BP114" i="10"/>
  <c r="BQ114" i="10"/>
  <c r="BN90" i="10"/>
  <c r="BP90" i="10"/>
  <c r="BQ90" i="10"/>
  <c r="BN66" i="10"/>
  <c r="BP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N120" i="10"/>
  <c r="BP120" i="10"/>
  <c r="BQ120" i="10"/>
  <c r="BN108" i="10"/>
  <c r="BS108" i="10"/>
  <c r="BP108" i="10"/>
  <c r="BQ108" i="10"/>
  <c r="BN96" i="10"/>
  <c r="BP96" i="10"/>
  <c r="BQ96" i="10"/>
  <c r="BN84" i="10"/>
  <c r="BP84" i="10"/>
  <c r="BQ84" i="10"/>
  <c r="BN72" i="10"/>
  <c r="BP72" i="10"/>
  <c r="BQ72" i="10"/>
  <c r="BN60" i="10"/>
  <c r="BR60" i="10"/>
  <c r="BO60" i="10"/>
  <c r="BP60" i="10"/>
  <c r="BM60" i="10"/>
  <c r="BQ60" i="10"/>
  <c r="BU48" i="10"/>
  <c r="BY48" i="10"/>
  <c r="BV48" i="10"/>
  <c r="BZ48" i="10"/>
  <c r="BW48" i="10"/>
  <c r="CA48" i="10"/>
  <c r="BN48" i="10"/>
  <c r="BR48" i="10"/>
  <c r="BO48" i="10"/>
  <c r="BS48" i="10"/>
  <c r="BX48" i="10"/>
  <c r="BP48" i="10"/>
  <c r="BT48" i="10"/>
  <c r="BM48" i="10"/>
  <c r="CB48" i="10"/>
  <c r="BQ48" i="10"/>
  <c r="BN36" i="10"/>
  <c r="BP36" i="10"/>
  <c r="BQ36" i="10"/>
  <c r="BN126" i="10"/>
  <c r="BP126" i="10"/>
  <c r="BQ126" i="10"/>
  <c r="BN102" i="10"/>
  <c r="BP102" i="10"/>
  <c r="BQ102" i="10"/>
  <c r="BN78" i="10"/>
  <c r="BS78" i="10"/>
  <c r="BP78" i="10"/>
  <c r="BN54" i="10"/>
  <c r="BO54" i="10"/>
  <c r="BS54" i="10"/>
  <c r="BP54" i="10"/>
  <c r="BT54" i="10"/>
  <c r="BM54" i="10"/>
  <c r="BU156" i="10"/>
  <c r="BY156" i="10"/>
  <c r="BV156" i="10"/>
  <c r="BZ156" i="10"/>
  <c r="BW156" i="10"/>
  <c r="CA156" i="10"/>
  <c r="BN156" i="10"/>
  <c r="BR156" i="10"/>
  <c r="BO156" i="10"/>
  <c r="BS156" i="10"/>
  <c r="BX156" i="10"/>
  <c r="BP156" i="10"/>
  <c r="BT156" i="10"/>
  <c r="CB156" i="10"/>
  <c r="BM156" i="10"/>
  <c r="BQ156" i="10"/>
  <c r="BN132" i="10"/>
  <c r="BR132" i="10"/>
  <c r="BO132" i="10"/>
  <c r="BS132" i="10"/>
  <c r="BP132" i="10"/>
  <c r="BT132" i="10"/>
  <c r="BM132" i="10"/>
  <c r="BQ132" i="10"/>
  <c r="BU153" i="10"/>
  <c r="BY153" i="10"/>
  <c r="BV153" i="10"/>
  <c r="BZ153" i="10"/>
  <c r="BW153" i="10"/>
  <c r="CA153" i="10"/>
  <c r="BX153" i="10"/>
  <c r="BN153" i="10"/>
  <c r="BR153" i="10"/>
  <c r="CB153" i="10"/>
  <c r="BO153" i="10"/>
  <c r="BS153" i="10"/>
  <c r="BP153" i="10"/>
  <c r="BT153" i="10"/>
  <c r="BQ153" i="10"/>
  <c r="BM153" i="10"/>
  <c r="BN141" i="10"/>
  <c r="BR141" i="10"/>
  <c r="BO141" i="10"/>
  <c r="BS141" i="10"/>
  <c r="BP141" i="10"/>
  <c r="BT141" i="10"/>
  <c r="BQ141" i="10"/>
  <c r="BM141" i="10"/>
  <c r="BN129" i="10"/>
  <c r="BP129" i="10"/>
  <c r="BQ129" i="10"/>
  <c r="BN117" i="10"/>
  <c r="BP117" i="10"/>
  <c r="BQ117" i="10"/>
  <c r="BU105" i="10"/>
  <c r="BY105" i="10"/>
  <c r="BV105" i="10"/>
  <c r="BZ105" i="10"/>
  <c r="BW105" i="10"/>
  <c r="CA105" i="10"/>
  <c r="BX105" i="10"/>
  <c r="BN105" i="10"/>
  <c r="BR105" i="10"/>
  <c r="CB105" i="10"/>
  <c r="BO105" i="10"/>
  <c r="BS105" i="10"/>
  <c r="BP105" i="10"/>
  <c r="BT105" i="10"/>
  <c r="BQ105" i="10"/>
  <c r="BM105" i="10"/>
  <c r="BN93" i="10"/>
  <c r="BP93" i="10"/>
  <c r="BQ93" i="10"/>
  <c r="BN81" i="10"/>
  <c r="BS81" i="10"/>
  <c r="BP81" i="10"/>
  <c r="BN69" i="10"/>
  <c r="BP69" i="10"/>
  <c r="BQ69" i="10"/>
  <c r="BN57" i="10"/>
  <c r="BR57" i="10"/>
  <c r="BO57" i="10"/>
  <c r="BP57" i="10"/>
  <c r="BQ57" i="10"/>
  <c r="BM57" i="10"/>
  <c r="BU45" i="10"/>
  <c r="BY45" i="10"/>
  <c r="BV45" i="10"/>
  <c r="BZ45" i="10"/>
  <c r="BW45" i="10"/>
  <c r="CA45" i="10"/>
  <c r="BX45" i="10"/>
  <c r="BN45" i="10"/>
  <c r="BR45" i="10"/>
  <c r="CB45" i="10"/>
  <c r="BO45" i="10"/>
  <c r="BS45" i="10"/>
  <c r="BP45" i="10"/>
  <c r="BT45" i="10"/>
  <c r="BQ45" i="10"/>
  <c r="BM45" i="10"/>
  <c r="BM33" i="10"/>
  <c r="BN33" i="10"/>
  <c r="BO33" i="10"/>
  <c r="BP33" i="10"/>
  <c r="BS33" i="10"/>
  <c r="BT33" i="10"/>
  <c r="AU27" i="10"/>
  <c r="AS27" i="10"/>
  <c r="BZ27" i="10" s="1"/>
  <c r="AP27" i="10"/>
  <c r="AX27" i="10"/>
  <c r="AY27" i="10" s="1"/>
  <c r="BU27" i="10"/>
  <c r="BM27" i="10"/>
  <c r="BQ15" i="10"/>
  <c r="BN15" i="10"/>
  <c r="BP15" i="10"/>
  <c r="BV9" i="10"/>
  <c r="BZ9" i="10"/>
  <c r="BN9" i="10"/>
  <c r="BR9" i="10"/>
  <c r="BX9" i="10"/>
  <c r="CB9" i="10"/>
  <c r="BP9" i="10"/>
  <c r="BT9" i="10"/>
  <c r="BW9" i="10"/>
  <c r="CA9" i="10"/>
  <c r="BO9" i="10"/>
  <c r="BS9" i="10"/>
  <c r="BY9" i="10"/>
  <c r="BQ9" i="10"/>
  <c r="BU9" i="10"/>
  <c r="CC27" i="10"/>
  <c r="CD27" i="10"/>
  <c r="J156" i="10"/>
  <c r="X156" i="10" s="1"/>
  <c r="AN156" i="10" s="1"/>
  <c r="J81" i="10"/>
  <c r="X81" i="10" s="1"/>
  <c r="J84" i="10"/>
  <c r="X84" i="10" s="1"/>
  <c r="J87" i="10"/>
  <c r="X87" i="10" s="1"/>
  <c r="J90" i="10"/>
  <c r="Z90" i="10" s="1"/>
  <c r="J93" i="10"/>
  <c r="X93" i="10" s="1"/>
  <c r="J96" i="10"/>
  <c r="X96" i="10" s="1"/>
  <c r="J99" i="10"/>
  <c r="X99" i="10" s="1"/>
  <c r="J102" i="10"/>
  <c r="Z102" i="10" s="1"/>
  <c r="J105" i="10"/>
  <c r="X105" i="10" s="1"/>
  <c r="J108" i="10"/>
  <c r="X108" i="10" s="1"/>
  <c r="J111" i="10"/>
  <c r="X111" i="10" s="1"/>
  <c r="J114" i="10"/>
  <c r="Z114" i="10" s="1"/>
  <c r="J117" i="10"/>
  <c r="X117" i="10" s="1"/>
  <c r="J120" i="10"/>
  <c r="X120" i="10" s="1"/>
  <c r="J123" i="10"/>
  <c r="X123" i="10" s="1"/>
  <c r="AN123" i="10" s="1"/>
  <c r="BU123" i="10" s="1"/>
  <c r="J126" i="10"/>
  <c r="Z126" i="10" s="1"/>
  <c r="J129" i="10"/>
  <c r="X129" i="10" s="1"/>
  <c r="J132" i="10"/>
  <c r="X132" i="10" s="1"/>
  <c r="AN132" i="10" s="1"/>
  <c r="BU132" i="10" s="1"/>
  <c r="J135" i="10"/>
  <c r="X135" i="10" s="1"/>
  <c r="AN135" i="10" s="1"/>
  <c r="BU135" i="10" s="1"/>
  <c r="J138" i="10"/>
  <c r="Z138" i="10" s="1"/>
  <c r="AP138" i="10" s="1"/>
  <c r="BW138" i="10" s="1"/>
  <c r="J141" i="10"/>
  <c r="X141" i="10" s="1"/>
  <c r="AN141" i="10" s="1"/>
  <c r="BU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BW54" i="10" s="1"/>
  <c r="J57" i="10"/>
  <c r="X57" i="10" s="1"/>
  <c r="AN57" i="10" s="1"/>
  <c r="BU57" i="10" s="1"/>
  <c r="J60" i="10"/>
  <c r="X60" i="10" s="1"/>
  <c r="AN60" i="10" s="1"/>
  <c r="BU60" i="10" s="1"/>
  <c r="J63" i="10"/>
  <c r="X63" i="10" s="1"/>
  <c r="AN63" i="10" s="1"/>
  <c r="BU63" i="10" s="1"/>
  <c r="J66" i="10"/>
  <c r="Z66" i="10" s="1"/>
  <c r="J69" i="10"/>
  <c r="X69" i="10" s="1"/>
  <c r="J72" i="10"/>
  <c r="X72" i="10" s="1"/>
  <c r="J75" i="10"/>
  <c r="X75" i="10" s="1"/>
  <c r="J78" i="10"/>
  <c r="Z78" i="10" s="1"/>
  <c r="Z12" i="10"/>
  <c r="X15" i="10"/>
  <c r="Z18" i="10"/>
  <c r="AH18" i="10" s="1"/>
  <c r="Z21" i="10"/>
  <c r="Z24" i="10"/>
  <c r="Z30" i="10"/>
  <c r="X33" i="10"/>
  <c r="AN33" i="10" s="1"/>
  <c r="BD33" i="10" s="1"/>
  <c r="BE33" i="10" s="1"/>
  <c r="X36" i="10"/>
  <c r="AF36" i="10" s="1"/>
  <c r="BM36" i="10" s="1"/>
  <c r="X39" i="10"/>
  <c r="AN39" i="10" s="1"/>
  <c r="BD39" i="10" s="1"/>
  <c r="BE39" i="10" s="1"/>
  <c r="Z42" i="10"/>
  <c r="AP42" i="10" s="1"/>
  <c r="AN129" i="10" l="1"/>
  <c r="BU129" i="10" s="1"/>
  <c r="AF129" i="10"/>
  <c r="BM129" i="10" s="1"/>
  <c r="AN108" i="10"/>
  <c r="BU108" i="10" s="1"/>
  <c r="AF108" i="10"/>
  <c r="BM108" i="10" s="1"/>
  <c r="AP102" i="10"/>
  <c r="BW102" i="10" s="1"/>
  <c r="AH102" i="10"/>
  <c r="BO102" i="10" s="1"/>
  <c r="AN99" i="10"/>
  <c r="BU99" i="10" s="1"/>
  <c r="AF99" i="10"/>
  <c r="BM99" i="10" s="1"/>
  <c r="AN96" i="10"/>
  <c r="BU96" i="10" s="1"/>
  <c r="AF96" i="10"/>
  <c r="BM96" i="10" s="1"/>
  <c r="AN93" i="10"/>
  <c r="BU93" i="10" s="1"/>
  <c r="AF93" i="10"/>
  <c r="BM93" i="10" s="1"/>
  <c r="AP90" i="10"/>
  <c r="BW90" i="10" s="1"/>
  <c r="AH90" i="10"/>
  <c r="BO90" i="10" s="1"/>
  <c r="AN87" i="10"/>
  <c r="BU87" i="10" s="1"/>
  <c r="AF87" i="10"/>
  <c r="BM87" i="10" s="1"/>
  <c r="AN84" i="10"/>
  <c r="BU84" i="10" s="1"/>
  <c r="AF84" i="10"/>
  <c r="BM84" i="10" s="1"/>
  <c r="AN81" i="10"/>
  <c r="BU81" i="10" s="1"/>
  <c r="AF81" i="10"/>
  <c r="BM81" i="10" s="1"/>
  <c r="AP78" i="10"/>
  <c r="BW78" i="10" s="1"/>
  <c r="AH78" i="10"/>
  <c r="BO78" i="10" s="1"/>
  <c r="AN75" i="10"/>
  <c r="BU75" i="10" s="1"/>
  <c r="AF75" i="10"/>
  <c r="BM75" i="10" s="1"/>
  <c r="AN72" i="10"/>
  <c r="BU72" i="10" s="1"/>
  <c r="AF72" i="10"/>
  <c r="BM72" i="10" s="1"/>
  <c r="AN69" i="10"/>
  <c r="BU69" i="10" s="1"/>
  <c r="AF69" i="10"/>
  <c r="BM69" i="10" s="1"/>
  <c r="AP126" i="10"/>
  <c r="BW126" i="10" s="1"/>
  <c r="AH126" i="10"/>
  <c r="BO126" i="10" s="1"/>
  <c r="AN120" i="10"/>
  <c r="BU120" i="10" s="1"/>
  <c r="AF120" i="10"/>
  <c r="BM120" i="10" s="1"/>
  <c r="AN117" i="10"/>
  <c r="BU117" i="10" s="1"/>
  <c r="AF117" i="10"/>
  <c r="BM117" i="10" s="1"/>
  <c r="AP114" i="10"/>
  <c r="BW114" i="10" s="1"/>
  <c r="AH114" i="10"/>
  <c r="BO114" i="10" s="1"/>
  <c r="AN111" i="10"/>
  <c r="BU111" i="10" s="1"/>
  <c r="AF111" i="10"/>
  <c r="BM111" i="10" s="1"/>
  <c r="AN105" i="10"/>
  <c r="AF105" i="10"/>
  <c r="AP66" i="10"/>
  <c r="BW66" i="10" s="1"/>
  <c r="AH66" i="10"/>
  <c r="BO66" i="10" s="1"/>
  <c r="BU33" i="10"/>
  <c r="AN15" i="10"/>
  <c r="AF15" i="10"/>
  <c r="BM15" i="10" s="1"/>
  <c r="AN36" i="10"/>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Z147" i="10"/>
  <c r="AP147" i="10" s="1"/>
  <c r="Z99" i="10"/>
  <c r="X150" i="10"/>
  <c r="AN150" i="10" s="1"/>
  <c r="X102" i="10"/>
  <c r="X54" i="10"/>
  <c r="AN54" i="10" s="1"/>
  <c r="BU54" i="10" s="1"/>
  <c r="Z135" i="10"/>
  <c r="AP135" i="10" s="1"/>
  <c r="BW135" i="10" s="1"/>
  <c r="Z87" i="10"/>
  <c r="X138" i="10"/>
  <c r="AN138" i="10" s="1"/>
  <c r="BU138" i="10" s="1"/>
  <c r="X90" i="10"/>
  <c r="X42" i="10"/>
  <c r="AN42" i="10" s="1"/>
  <c r="Z123" i="10"/>
  <c r="AP123" i="10" s="1"/>
  <c r="BW123" i="10" s="1"/>
  <c r="Z75" i="10"/>
  <c r="X66" i="10"/>
  <c r="X126" i="10"/>
  <c r="X78" i="10"/>
  <c r="X30" i="10"/>
  <c r="Z111" i="10"/>
  <c r="Z63" i="10"/>
  <c r="AP63" i="10" s="1"/>
  <c r="BW63" i="10" s="1"/>
  <c r="Z39" i="10"/>
  <c r="AP39" i="10" s="1"/>
  <c r="BF39" i="10" s="1"/>
  <c r="BG39" i="10" s="1"/>
  <c r="Z156" i="10"/>
  <c r="AP156" i="10" s="1"/>
  <c r="Z144" i="10"/>
  <c r="AP144" i="10" s="1"/>
  <c r="Z132" i="10"/>
  <c r="AP132" i="10" s="1"/>
  <c r="BW132" i="10" s="1"/>
  <c r="Z120" i="10"/>
  <c r="Z108" i="10"/>
  <c r="Z96" i="10"/>
  <c r="Z84" i="10"/>
  <c r="Z72" i="10"/>
  <c r="Z60" i="10"/>
  <c r="AP60" i="10" s="1"/>
  <c r="BW60" i="10" s="1"/>
  <c r="Z48" i="10"/>
  <c r="AP48" i="10" s="1"/>
  <c r="Z36" i="10"/>
  <c r="AH36" i="10" s="1"/>
  <c r="BO36" i="10" s="1"/>
  <c r="Z153" i="10"/>
  <c r="AP153" i="10" s="1"/>
  <c r="Z141" i="10"/>
  <c r="AP141" i="10" s="1"/>
  <c r="BW141" i="10" s="1"/>
  <c r="Z129" i="10"/>
  <c r="Z117" i="10"/>
  <c r="Z105" i="10"/>
  <c r="Z93" i="10"/>
  <c r="Z81" i="10"/>
  <c r="Z69" i="10"/>
  <c r="Z57" i="10"/>
  <c r="AP57" i="10" s="1"/>
  <c r="BW57" i="10" s="1"/>
  <c r="Z45" i="10"/>
  <c r="AP45" i="10" s="1"/>
  <c r="Z33" i="10"/>
  <c r="AP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BV90" i="10" s="1"/>
  <c r="AA9" i="10"/>
  <c r="Y18" i="10"/>
  <c r="Y15" i="10"/>
  <c r="AO15" i="10" s="1"/>
  <c r="BV15" i="10" s="1"/>
  <c r="Y21" i="10"/>
  <c r="Y24" i="10"/>
  <c r="Y12" i="10"/>
  <c r="Y30" i="10"/>
  <c r="Y33" i="10"/>
  <c r="AO33" i="10" s="1"/>
  <c r="BV33" i="10" s="1"/>
  <c r="Y9" i="10"/>
  <c r="U10" i="10"/>
  <c r="AA45" i="10"/>
  <c r="AQ45" i="10" s="1"/>
  <c r="AA48" i="10"/>
  <c r="AQ48" i="10" s="1"/>
  <c r="AA51" i="10"/>
  <c r="AQ51" i="10" s="1"/>
  <c r="AA54" i="10"/>
  <c r="AQ54" i="10" s="1"/>
  <c r="BX54" i="10" s="1"/>
  <c r="AA57" i="10"/>
  <c r="AQ57" i="10" s="1"/>
  <c r="BX57" i="10" s="1"/>
  <c r="AA60" i="10"/>
  <c r="AQ60" i="10" s="1"/>
  <c r="BX60" i="10" s="1"/>
  <c r="AA63" i="10"/>
  <c r="AQ63" i="10" s="1"/>
  <c r="BX63" i="10" s="1"/>
  <c r="AA66" i="10"/>
  <c r="AQ66" i="10" s="1"/>
  <c r="BX66" i="10" s="1"/>
  <c r="AA69" i="10"/>
  <c r="AQ69" i="10" s="1"/>
  <c r="BX69" i="10" s="1"/>
  <c r="AA72" i="10"/>
  <c r="AQ72" i="10" s="1"/>
  <c r="BX72" i="10" s="1"/>
  <c r="AA75" i="10"/>
  <c r="AQ75" i="10" s="1"/>
  <c r="BX75" i="10" s="1"/>
  <c r="AA78" i="10"/>
  <c r="AQ78" i="10" s="1"/>
  <c r="BX78" i="10" s="1"/>
  <c r="AA81" i="10"/>
  <c r="AQ81" i="10" s="1"/>
  <c r="BX81" i="10" s="1"/>
  <c r="AA84" i="10"/>
  <c r="AQ84" i="10" s="1"/>
  <c r="BX84" i="10" s="1"/>
  <c r="AA87" i="10"/>
  <c r="AQ87" i="10" s="1"/>
  <c r="BX87" i="10" s="1"/>
  <c r="AA90" i="10"/>
  <c r="AQ90" i="10" s="1"/>
  <c r="BX90" i="10" s="1"/>
  <c r="AA93" i="10"/>
  <c r="AQ93" i="10" s="1"/>
  <c r="BX93" i="10" s="1"/>
  <c r="AA96" i="10"/>
  <c r="AQ96" i="10" s="1"/>
  <c r="BX96" i="10" s="1"/>
  <c r="AA99" i="10"/>
  <c r="AQ99" i="10" s="1"/>
  <c r="BX99" i="10" s="1"/>
  <c r="AA102" i="10"/>
  <c r="AQ102" i="10" s="1"/>
  <c r="BX102" i="10" s="1"/>
  <c r="AA105" i="10"/>
  <c r="AQ105" i="10" s="1"/>
  <c r="AA108" i="10"/>
  <c r="AQ108" i="10" s="1"/>
  <c r="BX108" i="10" s="1"/>
  <c r="AA111" i="10"/>
  <c r="AQ111" i="10" s="1"/>
  <c r="BX111" i="10" s="1"/>
  <c r="AA114" i="10"/>
  <c r="AQ114" i="10" s="1"/>
  <c r="BX114" i="10" s="1"/>
  <c r="AA117" i="10"/>
  <c r="AQ117" i="10" s="1"/>
  <c r="BX117" i="10" s="1"/>
  <c r="AA120" i="10"/>
  <c r="AQ120" i="10" s="1"/>
  <c r="BX120" i="10" s="1"/>
  <c r="AA123" i="10"/>
  <c r="AQ123" i="10" s="1"/>
  <c r="BX123" i="10" s="1"/>
  <c r="AA126" i="10"/>
  <c r="AQ126" i="10" s="1"/>
  <c r="BX126" i="10" s="1"/>
  <c r="AA129" i="10"/>
  <c r="AQ129" i="10" s="1"/>
  <c r="BX129" i="10" s="1"/>
  <c r="AA132" i="10"/>
  <c r="AQ132" i="10" s="1"/>
  <c r="BX132" i="10" s="1"/>
  <c r="AA135" i="10"/>
  <c r="AQ135" i="10" s="1"/>
  <c r="BX135" i="10" s="1"/>
  <c r="AA138" i="10"/>
  <c r="AQ138" i="10" s="1"/>
  <c r="BX138" i="10" s="1"/>
  <c r="AA141" i="10"/>
  <c r="AQ141" i="10" s="1"/>
  <c r="BX141" i="10" s="1"/>
  <c r="AA144" i="10"/>
  <c r="AQ144" i="10" s="1"/>
  <c r="AA147" i="10"/>
  <c r="AQ147" i="10" s="1"/>
  <c r="AA150" i="10"/>
  <c r="AQ150" i="10" s="1"/>
  <c r="AA153" i="10"/>
  <c r="AQ153" i="10" s="1"/>
  <c r="AA156" i="10"/>
  <c r="AQ156" i="10" s="1"/>
  <c r="AA12" i="10"/>
  <c r="AA15" i="10"/>
  <c r="AQ15" i="10" s="1"/>
  <c r="BX15" i="10" s="1"/>
  <c r="AA18" i="10"/>
  <c r="AA21" i="10"/>
  <c r="AA24" i="10"/>
  <c r="AA30" i="10"/>
  <c r="AA33" i="10"/>
  <c r="AQ33" i="10" s="1"/>
  <c r="BX33" i="10" s="1"/>
  <c r="AA36" i="10"/>
  <c r="AA39" i="10"/>
  <c r="AQ39" i="10" s="1"/>
  <c r="AA42" i="10"/>
  <c r="AQ42" i="10" s="1"/>
  <c r="AP129" i="10" l="1"/>
  <c r="BW129" i="10" s="1"/>
  <c r="AH129" i="10"/>
  <c r="BO129" i="10" s="1"/>
  <c r="AP108" i="10"/>
  <c r="BW108" i="10" s="1"/>
  <c r="AH108" i="10"/>
  <c r="BO108" i="10" s="1"/>
  <c r="AN102" i="10"/>
  <c r="BU102" i="10" s="1"/>
  <c r="AF102" i="10"/>
  <c r="BM102" i="10" s="1"/>
  <c r="AP99" i="10"/>
  <c r="BW99" i="10" s="1"/>
  <c r="AH99" i="10"/>
  <c r="BO99" i="10" s="1"/>
  <c r="AP96" i="10"/>
  <c r="BW96" i="10" s="1"/>
  <c r="AH96" i="10"/>
  <c r="BO96" i="10" s="1"/>
  <c r="AP93" i="10"/>
  <c r="BW93" i="10" s="1"/>
  <c r="AH93" i="10"/>
  <c r="BO93" i="10" s="1"/>
  <c r="AN90" i="10"/>
  <c r="BU90" i="10" s="1"/>
  <c r="AF90" i="10"/>
  <c r="BM90" i="10" s="1"/>
  <c r="AP87" i="10"/>
  <c r="BW87" i="10" s="1"/>
  <c r="AH87" i="10"/>
  <c r="BO87" i="10" s="1"/>
  <c r="AP84" i="10"/>
  <c r="BW84" i="10" s="1"/>
  <c r="AH84" i="10"/>
  <c r="BO84" i="10" s="1"/>
  <c r="AP81" i="10"/>
  <c r="BW81" i="10" s="1"/>
  <c r="AH81" i="10"/>
  <c r="BO81" i="10" s="1"/>
  <c r="AN78" i="10"/>
  <c r="BU78" i="10" s="1"/>
  <c r="AF78" i="10"/>
  <c r="BM78" i="10" s="1"/>
  <c r="AP75" i="10"/>
  <c r="BW75" i="10" s="1"/>
  <c r="AH75" i="10"/>
  <c r="BO75" i="10" s="1"/>
  <c r="AP72" i="10"/>
  <c r="BW72" i="10" s="1"/>
  <c r="AH72" i="10"/>
  <c r="BO72" i="10" s="1"/>
  <c r="AP69" i="10"/>
  <c r="BW69" i="10" s="1"/>
  <c r="AH69" i="10"/>
  <c r="BO69" i="10" s="1"/>
  <c r="AN126" i="10"/>
  <c r="BU126" i="10" s="1"/>
  <c r="AF126" i="10"/>
  <c r="BM126" i="10" s="1"/>
  <c r="AP120" i="10"/>
  <c r="BW120" i="10" s="1"/>
  <c r="AH120" i="10"/>
  <c r="BO120" i="10" s="1"/>
  <c r="AP117" i="10"/>
  <c r="BW117" i="10" s="1"/>
  <c r="AH117" i="10"/>
  <c r="BO117" i="10" s="1"/>
  <c r="AN114" i="10"/>
  <c r="BU114" i="10" s="1"/>
  <c r="AF114" i="10"/>
  <c r="BM114" i="10" s="1"/>
  <c r="AP111" i="10"/>
  <c r="BW111" i="10" s="1"/>
  <c r="AH111" i="10"/>
  <c r="BO111" i="10" s="1"/>
  <c r="AP105" i="10"/>
  <c r="AH105" i="10"/>
  <c r="AN66" i="10"/>
  <c r="BU66" i="10" s="1"/>
  <c r="AF66" i="10"/>
  <c r="BM66" i="10" s="1"/>
  <c r="BD36" i="10"/>
  <c r="BE36" i="10" s="1"/>
  <c r="BU36" i="10"/>
  <c r="BF33" i="10"/>
  <c r="BG33" i="10" s="1"/>
  <c r="BW33" i="10"/>
  <c r="K32" i="15"/>
  <c r="BD15" i="10"/>
  <c r="BE15" i="10" s="1"/>
  <c r="BU15" i="10"/>
  <c r="AP15" i="10"/>
  <c r="AH15" i="10"/>
  <c r="BO15" i="10" s="1"/>
  <c r="AW9" i="10"/>
  <c r="AN9" i="10"/>
  <c r="AX12" i="10"/>
  <c r="AY12" i="10" s="1"/>
  <c r="BO12" i="10"/>
  <c r="AX21" i="10"/>
  <c r="AY21" i="10" s="1"/>
  <c r="BO21" i="10"/>
  <c r="AN21" i="10"/>
  <c r="AP36" i="10"/>
  <c r="AX36" i="10"/>
  <c r="AY36" i="10" s="1"/>
  <c r="BF12" i="10"/>
  <c r="BG12" i="10" s="1"/>
  <c r="BW12" i="10"/>
  <c r="BF21" i="10"/>
  <c r="BG21" i="10" s="1"/>
  <c r="BW21" i="10"/>
  <c r="AQ21" i="10"/>
  <c r="BX21" i="10" s="1"/>
  <c r="BP21" i="10"/>
  <c r="AQ36" i="10"/>
  <c r="BX36" i="10" s="1"/>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36" i="10" l="1"/>
  <c r="BG36" i="10" s="1"/>
  <c r="BW36" i="10"/>
  <c r="BF15" i="10"/>
  <c r="BG15" i="10" s="1"/>
  <c r="BW15" i="10"/>
  <c r="BG9" i="10"/>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G159" i="10" l="1"/>
  <c r="BF159" i="10"/>
  <c r="BD9" i="10"/>
  <c r="BE9" i="10" s="1"/>
  <c r="Y36" i="10"/>
  <c r="Y39" i="10"/>
  <c r="AO39" i="10" s="1"/>
  <c r="Y42" i="10"/>
  <c r="AO42" i="10" s="1"/>
  <c r="Y45" i="10"/>
  <c r="AO45" i="10" s="1"/>
  <c r="Y48" i="10"/>
  <c r="AO48" i="10" s="1"/>
  <c r="Y51" i="10"/>
  <c r="AO51" i="10" s="1"/>
  <c r="Y54" i="10"/>
  <c r="AO54" i="10" s="1"/>
  <c r="BV54" i="10" s="1"/>
  <c r="Y57" i="10"/>
  <c r="AO57" i="10" s="1"/>
  <c r="BV57" i="10" s="1"/>
  <c r="Y60" i="10"/>
  <c r="AO60" i="10" s="1"/>
  <c r="BV60" i="10" s="1"/>
  <c r="Y63" i="10"/>
  <c r="AO63" i="10" s="1"/>
  <c r="BV63" i="10" s="1"/>
  <c r="Y66" i="10"/>
  <c r="AO66" i="10" s="1"/>
  <c r="BV66" i="10" s="1"/>
  <c r="Y69" i="10"/>
  <c r="AO69" i="10" s="1"/>
  <c r="BV69" i="10" s="1"/>
  <c r="Y72" i="10"/>
  <c r="AO72" i="10" s="1"/>
  <c r="BV72" i="10" s="1"/>
  <c r="Y75" i="10"/>
  <c r="AO75" i="10" s="1"/>
  <c r="BV75" i="10" s="1"/>
  <c r="Y78" i="10"/>
  <c r="AO78" i="10" s="1"/>
  <c r="BV78" i="10" s="1"/>
  <c r="Y81" i="10"/>
  <c r="AO81" i="10" s="1"/>
  <c r="BV81" i="10" s="1"/>
  <c r="Y84" i="10"/>
  <c r="AO84" i="10" s="1"/>
  <c r="BV84" i="10" s="1"/>
  <c r="Y87" i="10"/>
  <c r="AO87" i="10" s="1"/>
  <c r="BV87" i="10" s="1"/>
  <c r="Y93" i="10"/>
  <c r="AO93" i="10" s="1"/>
  <c r="BV93" i="10" s="1"/>
  <c r="Y96" i="10"/>
  <c r="AO96" i="10" s="1"/>
  <c r="BV96" i="10" s="1"/>
  <c r="Y99" i="10"/>
  <c r="AO99" i="10" s="1"/>
  <c r="BV99" i="10" s="1"/>
  <c r="Y102" i="10"/>
  <c r="AO102" i="10" s="1"/>
  <c r="BV102" i="10" s="1"/>
  <c r="Y105" i="10"/>
  <c r="AO105" i="10" s="1"/>
  <c r="Y108" i="10"/>
  <c r="AO108" i="10" s="1"/>
  <c r="BV108" i="10" s="1"/>
  <c r="Y111" i="10"/>
  <c r="AO111" i="10" s="1"/>
  <c r="BV111" i="10" s="1"/>
  <c r="Y114" i="10"/>
  <c r="AO114" i="10" s="1"/>
  <c r="BV114" i="10" s="1"/>
  <c r="Y117" i="10"/>
  <c r="AO117" i="10" s="1"/>
  <c r="BV117" i="10" s="1"/>
  <c r="Y120" i="10"/>
  <c r="AO120" i="10" s="1"/>
  <c r="BV120" i="10" s="1"/>
  <c r="Y123" i="10"/>
  <c r="AO123" i="10" s="1"/>
  <c r="BV123" i="10" s="1"/>
  <c r="Y126" i="10"/>
  <c r="AO126" i="10" s="1"/>
  <c r="BV126" i="10" s="1"/>
  <c r="Y129" i="10"/>
  <c r="AO129" i="10" s="1"/>
  <c r="BV129" i="10" s="1"/>
  <c r="Y132" i="10"/>
  <c r="AO132" i="10" s="1"/>
  <c r="BV132" i="10" s="1"/>
  <c r="Y135" i="10"/>
  <c r="AO135" i="10" s="1"/>
  <c r="BV135" i="10" s="1"/>
  <c r="Y138" i="10"/>
  <c r="AO138" i="10" s="1"/>
  <c r="BV138" i="10" s="1"/>
  <c r="Y141" i="10"/>
  <c r="AO141" i="10" s="1"/>
  <c r="BV141" i="10" s="1"/>
  <c r="Y144" i="10"/>
  <c r="AO144" i="10" s="1"/>
  <c r="Y147" i="10"/>
  <c r="AO147" i="10" s="1"/>
  <c r="Y150" i="10"/>
  <c r="AO150" i="10" s="1"/>
  <c r="Y153" i="10"/>
  <c r="AO153" i="10" s="1"/>
  <c r="Y156" i="10"/>
  <c r="AO156" i="10" s="1"/>
  <c r="BE159" i="10" l="1"/>
  <c r="BD159" i="10"/>
  <c r="AO36" i="10"/>
  <c r="BV36" i="10" s="1"/>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AL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BY132" i="10" s="1"/>
  <c r="AB120" i="10"/>
  <c r="AR120" i="10" s="1"/>
  <c r="BY120" i="10" s="1"/>
  <c r="AD156" i="10"/>
  <c r="AT156" i="10" s="1"/>
  <c r="AD153" i="10"/>
  <c r="AT153" i="10" s="1"/>
  <c r="AD150" i="10"/>
  <c r="AT150" i="10" s="1"/>
  <c r="AD147" i="10"/>
  <c r="AT147" i="10" s="1"/>
  <c r="AD144" i="10"/>
  <c r="AT144" i="10" s="1"/>
  <c r="AD141" i="10"/>
  <c r="AT141" i="10" s="1"/>
  <c r="CA141" i="10" s="1"/>
  <c r="AD138" i="10"/>
  <c r="AT138" i="10" s="1"/>
  <c r="CA138" i="10" s="1"/>
  <c r="AD135" i="10"/>
  <c r="AT135" i="10" s="1"/>
  <c r="CA135" i="10" s="1"/>
  <c r="AD132" i="10"/>
  <c r="AT132" i="10" s="1"/>
  <c r="CA132" i="10" s="1"/>
  <c r="AD129" i="10"/>
  <c r="AD126" i="10"/>
  <c r="AD123" i="10"/>
  <c r="AT123" i="10" s="1"/>
  <c r="CA123" i="10" s="1"/>
  <c r="AD120" i="10"/>
  <c r="AD117" i="10"/>
  <c r="AD114" i="10"/>
  <c r="AD111" i="10"/>
  <c r="AD108" i="10"/>
  <c r="AT108" i="10" s="1"/>
  <c r="CA108" i="10" s="1"/>
  <c r="AD105" i="10"/>
  <c r="AD102" i="10"/>
  <c r="AD99" i="10"/>
  <c r="AD93" i="10"/>
  <c r="AD90" i="10"/>
  <c r="AD87" i="10"/>
  <c r="AD84" i="10"/>
  <c r="AD81" i="10"/>
  <c r="AT81" i="10" s="1"/>
  <c r="CA81" i="10" s="1"/>
  <c r="AD78" i="10"/>
  <c r="AT78" i="10" s="1"/>
  <c r="CA78" i="10" s="1"/>
  <c r="AD75" i="10"/>
  <c r="AD72" i="10"/>
  <c r="AD69" i="10"/>
  <c r="AD66" i="10"/>
  <c r="AD63" i="10"/>
  <c r="AD60" i="10"/>
  <c r="AD57" i="10"/>
  <c r="AD54" i="10"/>
  <c r="AT54" i="10" s="1"/>
  <c r="CA54" i="10" s="1"/>
  <c r="AD51" i="10"/>
  <c r="AD48" i="10"/>
  <c r="AD45" i="10"/>
  <c r="AT45" i="10" s="1"/>
  <c r="AD42" i="10"/>
  <c r="AT42" i="10" s="1"/>
  <c r="AD39" i="10"/>
  <c r="AD36" i="10"/>
  <c r="AL36" i="10" s="1"/>
  <c r="BS36" i="10" s="1"/>
  <c r="AD33" i="10"/>
  <c r="AT33" i="10" s="1"/>
  <c r="AD24" i="10"/>
  <c r="AL24" i="10" s="1"/>
  <c r="AD21" i="10"/>
  <c r="AL21" i="10" s="1"/>
  <c r="AD18" i="10"/>
  <c r="AL18" i="10" s="1"/>
  <c r="AD15" i="10"/>
  <c r="AL15" i="10" s="1"/>
  <c r="BS15" i="10" s="1"/>
  <c r="AT129" i="10" l="1"/>
  <c r="CA129" i="10" s="1"/>
  <c r="AL129" i="10"/>
  <c r="BS129" i="10" s="1"/>
  <c r="AT126" i="10"/>
  <c r="CA126" i="10" s="1"/>
  <c r="AL126" i="10"/>
  <c r="BS126" i="10" s="1"/>
  <c r="AT120" i="10"/>
  <c r="CA120" i="10" s="1"/>
  <c r="AL120" i="10"/>
  <c r="BS120" i="10" s="1"/>
  <c r="AT117" i="10"/>
  <c r="CA117" i="10" s="1"/>
  <c r="AL117" i="10"/>
  <c r="BS117" i="10" s="1"/>
  <c r="AT114" i="10"/>
  <c r="CA114" i="10" s="1"/>
  <c r="AL114" i="10"/>
  <c r="BS114" i="10" s="1"/>
  <c r="AT111" i="10"/>
  <c r="CA111" i="10" s="1"/>
  <c r="AL111" i="10"/>
  <c r="BS111" i="10" s="1"/>
  <c r="AT105" i="10"/>
  <c r="AL105" i="10"/>
  <c r="AT102" i="10"/>
  <c r="CA102" i="10" s="1"/>
  <c r="AL102" i="10"/>
  <c r="BS102" i="10" s="1"/>
  <c r="AT99" i="10"/>
  <c r="CA99" i="10" s="1"/>
  <c r="AL99" i="10"/>
  <c r="BS99" i="10" s="1"/>
  <c r="AT96" i="10"/>
  <c r="CA96" i="10" s="1"/>
  <c r="AT93" i="10"/>
  <c r="CA93" i="10" s="1"/>
  <c r="AL93" i="10"/>
  <c r="BS93" i="10" s="1"/>
  <c r="AT90" i="10"/>
  <c r="CA90" i="10" s="1"/>
  <c r="AL90" i="10"/>
  <c r="BS90" i="10" s="1"/>
  <c r="AT87" i="10"/>
  <c r="CA87" i="10" s="1"/>
  <c r="AL87" i="10"/>
  <c r="BS87" i="10" s="1"/>
  <c r="AT84" i="10"/>
  <c r="CA84" i="10" s="1"/>
  <c r="AL84" i="10"/>
  <c r="BS84" i="10" s="1"/>
  <c r="AT75" i="10"/>
  <c r="CA75" i="10" s="1"/>
  <c r="AL75" i="10"/>
  <c r="BS75" i="10" s="1"/>
  <c r="AT72" i="10"/>
  <c r="CA72" i="10" s="1"/>
  <c r="AL72" i="10"/>
  <c r="BS72" i="10" s="1"/>
  <c r="AT69" i="10"/>
  <c r="CA69" i="10" s="1"/>
  <c r="AL69" i="10"/>
  <c r="BS69" i="10" s="1"/>
  <c r="AT66" i="10"/>
  <c r="CA66" i="10" s="1"/>
  <c r="AL66" i="10"/>
  <c r="BS66" i="10" s="1"/>
  <c r="AT63" i="10"/>
  <c r="CA63" i="10" s="1"/>
  <c r="AL63" i="10"/>
  <c r="BS63" i="10" s="1"/>
  <c r="AT60" i="10"/>
  <c r="CA60" i="10" s="1"/>
  <c r="AL60" i="10"/>
  <c r="BS60" i="10" s="1"/>
  <c r="AT57" i="10"/>
  <c r="CA57" i="10" s="1"/>
  <c r="AL57" i="10"/>
  <c r="BS57" i="10" s="1"/>
  <c r="AT51" i="10"/>
  <c r="AL51" i="10"/>
  <c r="AT48" i="10"/>
  <c r="AL48" i="10"/>
  <c r="AT39" i="10"/>
  <c r="BJ39" i="10" s="1"/>
  <c r="BK39" i="10" s="1"/>
  <c r="AL39" i="10"/>
  <c r="BJ33" i="10"/>
  <c r="BK33" i="10" s="1"/>
  <c r="CA33" i="10"/>
  <c r="AT36" i="10"/>
  <c r="BB36" i="10"/>
  <c r="BC36" i="10" s="1"/>
  <c r="BB21" i="10"/>
  <c r="BC21" i="10" s="1"/>
  <c r="BS21" i="10"/>
  <c r="AT24" i="10"/>
  <c r="BJ24" i="10" s="1"/>
  <c r="BK24" i="10" s="1"/>
  <c r="BB24" i="10"/>
  <c r="BC24" i="10" s="1"/>
  <c r="AT18" i="10"/>
  <c r="BJ18" i="10" s="1"/>
  <c r="BK18" i="10" s="1"/>
  <c r="BB18" i="10"/>
  <c r="BC18" i="10" s="1"/>
  <c r="CA30" i="10"/>
  <c r="AE21" i="10"/>
  <c r="AM21" i="10" s="1"/>
  <c r="AT21" i="10"/>
  <c r="AE15" i="10"/>
  <c r="AT15" i="10"/>
  <c r="AE57" i="10"/>
  <c r="AE105" i="10"/>
  <c r="AE117" i="10"/>
  <c r="AE153" i="10"/>
  <c r="AU153" i="10" s="1"/>
  <c r="AE24" i="10"/>
  <c r="AM24" i="10" s="1"/>
  <c r="AE36" i="10"/>
  <c r="AM36" i="10" s="1"/>
  <c r="BT36" i="10" s="1"/>
  <c r="AE48" i="10"/>
  <c r="AE60" i="10"/>
  <c r="AE72" i="10"/>
  <c r="AE84" i="10"/>
  <c r="AE108" i="10"/>
  <c r="AE120" i="10"/>
  <c r="AE132" i="10"/>
  <c r="AU132" i="10" s="1"/>
  <c r="CB132" i="10" s="1"/>
  <c r="AE144" i="10"/>
  <c r="AU144" i="10" s="1"/>
  <c r="AE156" i="10"/>
  <c r="AU156" i="10" s="1"/>
  <c r="AE45" i="10"/>
  <c r="AU45" i="10" s="1"/>
  <c r="AE69" i="10"/>
  <c r="AE93" i="10"/>
  <c r="AE129" i="10"/>
  <c r="AE141" i="10"/>
  <c r="AU141" i="10" s="1"/>
  <c r="CB141" i="10" s="1"/>
  <c r="AE39" i="10"/>
  <c r="AE51" i="10"/>
  <c r="AE63" i="10"/>
  <c r="AE75" i="10"/>
  <c r="AE87" i="10"/>
  <c r="AE99" i="10"/>
  <c r="AE111" i="10"/>
  <c r="AE123" i="10"/>
  <c r="AU123" i="10" s="1"/>
  <c r="CB123" i="10" s="1"/>
  <c r="AE135" i="10"/>
  <c r="AU135" i="10" s="1"/>
  <c r="CB135" i="10" s="1"/>
  <c r="AE147" i="10"/>
  <c r="AU147" i="10" s="1"/>
  <c r="AC120" i="10"/>
  <c r="CC120" i="10"/>
  <c r="J63" i="15" s="1"/>
  <c r="AE33" i="10"/>
  <c r="AU33" i="10" s="1"/>
  <c r="CB33" i="10" s="1"/>
  <c r="AE81" i="10"/>
  <c r="AE18" i="10"/>
  <c r="AM18" i="10" s="1"/>
  <c r="AE42" i="10"/>
  <c r="AU42" i="10" s="1"/>
  <c r="AE54" i="10"/>
  <c r="AU54" i="10" s="1"/>
  <c r="CB54" i="10" s="1"/>
  <c r="AE66" i="10"/>
  <c r="AE78" i="10"/>
  <c r="AE90" i="10"/>
  <c r="AE102" i="10"/>
  <c r="AE114" i="10"/>
  <c r="AE126" i="10"/>
  <c r="AE138" i="10"/>
  <c r="AU138" i="10" s="1"/>
  <c r="CB138" i="10" s="1"/>
  <c r="AE150" i="10"/>
  <c r="AU150" i="10" s="1"/>
  <c r="AC132" i="10"/>
  <c r="AS132" i="10" s="1"/>
  <c r="BZ132" i="10" s="1"/>
  <c r="CC132" i="10"/>
  <c r="J67" i="15" s="1"/>
  <c r="AB21" i="10"/>
  <c r="AB33" i="10"/>
  <c r="AB45" i="10"/>
  <c r="AB57" i="10"/>
  <c r="AR57" i="10" s="1"/>
  <c r="BY57" i="10" s="1"/>
  <c r="AB69" i="10"/>
  <c r="AR69" i="10" s="1"/>
  <c r="BY69" i="10" s="1"/>
  <c r="AB81" i="10"/>
  <c r="AB93" i="10"/>
  <c r="AR93" i="10" s="1"/>
  <c r="BY93" i="10" s="1"/>
  <c r="AB105" i="10"/>
  <c r="AR105" i="10" s="1"/>
  <c r="AB153" i="10"/>
  <c r="AR153" i="10" s="1"/>
  <c r="AB147" i="10"/>
  <c r="AR147" i="10" s="1"/>
  <c r="AB141" i="10"/>
  <c r="AR141" i="10" s="1"/>
  <c r="BY141" i="10" s="1"/>
  <c r="AB135" i="10"/>
  <c r="AR135" i="10" s="1"/>
  <c r="BY135" i="10" s="1"/>
  <c r="AB123" i="10"/>
  <c r="AR123" i="10" s="1"/>
  <c r="BY123" i="10" s="1"/>
  <c r="AB12" i="10"/>
  <c r="AB24" i="10"/>
  <c r="AB36" i="10"/>
  <c r="AB48" i="10"/>
  <c r="AR48" i="10" s="1"/>
  <c r="AB60" i="10"/>
  <c r="AR60" i="10" s="1"/>
  <c r="BY60" i="10" s="1"/>
  <c r="AB72" i="10"/>
  <c r="AR72" i="10" s="1"/>
  <c r="BY72" i="10" s="1"/>
  <c r="AB84" i="10"/>
  <c r="AR84" i="10" s="1"/>
  <c r="BY84" i="10" s="1"/>
  <c r="AB96" i="10"/>
  <c r="AR96" i="10" s="1"/>
  <c r="BY96" i="10" s="1"/>
  <c r="AB108" i="10"/>
  <c r="AR108" i="10" s="1"/>
  <c r="BY108" i="10" s="1"/>
  <c r="AB126" i="10"/>
  <c r="AR126" i="10" s="1"/>
  <c r="BY126" i="10" s="1"/>
  <c r="AB15" i="10"/>
  <c r="AR15" i="10" s="1"/>
  <c r="AB39" i="10"/>
  <c r="AR39" i="10" s="1"/>
  <c r="BH39" i="10" s="1"/>
  <c r="BI39" i="10" s="1"/>
  <c r="AB51" i="10"/>
  <c r="AR51" i="10" s="1"/>
  <c r="AB63" i="10"/>
  <c r="AR63" i="10" s="1"/>
  <c r="BY63" i="10" s="1"/>
  <c r="AB75" i="10"/>
  <c r="AR75" i="10" s="1"/>
  <c r="BY75" i="10" s="1"/>
  <c r="AB87" i="10"/>
  <c r="AR87" i="10" s="1"/>
  <c r="BY87" i="10" s="1"/>
  <c r="AB99" i="10"/>
  <c r="AR99" i="10" s="1"/>
  <c r="BY99" i="10" s="1"/>
  <c r="AB111" i="10"/>
  <c r="AR111" i="10" s="1"/>
  <c r="BY111" i="10" s="1"/>
  <c r="AB156" i="10"/>
  <c r="AR156" i="10" s="1"/>
  <c r="AB150" i="10"/>
  <c r="AR150" i="10" s="1"/>
  <c r="AB144" i="10"/>
  <c r="AR144" i="10" s="1"/>
  <c r="AB138" i="10"/>
  <c r="AR138" i="10" s="1"/>
  <c r="BY138" i="10" s="1"/>
  <c r="AB129" i="10"/>
  <c r="AR129" i="10" s="1"/>
  <c r="BY129" i="10" s="1"/>
  <c r="AB117" i="10"/>
  <c r="AR117" i="10" s="1"/>
  <c r="BY117" i="10" s="1"/>
  <c r="AB18" i="10"/>
  <c r="AB30" i="10"/>
  <c r="AJ30" i="10" s="1"/>
  <c r="AB42" i="10"/>
  <c r="AR42" i="10" s="1"/>
  <c r="AB54" i="10"/>
  <c r="AB66" i="10"/>
  <c r="AR66" i="10" s="1"/>
  <c r="BY66" i="10" s="1"/>
  <c r="AB78" i="10"/>
  <c r="AB90" i="10"/>
  <c r="AR90" i="10" s="1"/>
  <c r="BY90" i="10" s="1"/>
  <c r="AB102" i="10"/>
  <c r="AR102" i="10" s="1"/>
  <c r="BY102" i="10" s="1"/>
  <c r="AB114" i="10"/>
  <c r="AR114" i="10" s="1"/>
  <c r="BY114" i="10" s="1"/>
  <c r="AR78" i="10" l="1"/>
  <c r="BY78" i="10" s="1"/>
  <c r="AJ78" i="10"/>
  <c r="BQ78" i="10" s="1"/>
  <c r="AU108" i="10"/>
  <c r="CB108" i="10" s="1"/>
  <c r="AM108" i="10"/>
  <c r="BT108" i="10" s="1"/>
  <c r="AU81" i="10"/>
  <c r="CB81" i="10" s="1"/>
  <c r="AM81" i="10"/>
  <c r="BT81" i="10" s="1"/>
  <c r="AU78" i="10"/>
  <c r="CB78" i="10" s="1"/>
  <c r="AM78" i="10"/>
  <c r="BT78" i="10" s="1"/>
  <c r="AS120" i="10"/>
  <c r="BZ120" i="10" s="1"/>
  <c r="AK120" i="10"/>
  <c r="BR120" i="10" s="1"/>
  <c r="AU129" i="10"/>
  <c r="CB129" i="10" s="1"/>
  <c r="AM129" i="10"/>
  <c r="BT129" i="10" s="1"/>
  <c r="AU126" i="10"/>
  <c r="CB126" i="10" s="1"/>
  <c r="AM126" i="10"/>
  <c r="BT126" i="10" s="1"/>
  <c r="AU120" i="10"/>
  <c r="CB120" i="10" s="1"/>
  <c r="AM120" i="10"/>
  <c r="BT120" i="10" s="1"/>
  <c r="AU117" i="10"/>
  <c r="CB117" i="10" s="1"/>
  <c r="AM117" i="10"/>
  <c r="BT117" i="10" s="1"/>
  <c r="AU114" i="10"/>
  <c r="CB114" i="10" s="1"/>
  <c r="AM114" i="10"/>
  <c r="BT114" i="10" s="1"/>
  <c r="AU111" i="10"/>
  <c r="CB111" i="10" s="1"/>
  <c r="AM111" i="10"/>
  <c r="BT111" i="10" s="1"/>
  <c r="AU105" i="10"/>
  <c r="AM105" i="10"/>
  <c r="AU102" i="10"/>
  <c r="CB102" i="10" s="1"/>
  <c r="AM102" i="10"/>
  <c r="BT102" i="10" s="1"/>
  <c r="AU99" i="10"/>
  <c r="CB99" i="10" s="1"/>
  <c r="AM99" i="10"/>
  <c r="BT99" i="10" s="1"/>
  <c r="AU96" i="10"/>
  <c r="CB96" i="10" s="1"/>
  <c r="AU93" i="10"/>
  <c r="CB93" i="10" s="1"/>
  <c r="AM93" i="10"/>
  <c r="BT93" i="10" s="1"/>
  <c r="AU90" i="10"/>
  <c r="CB90" i="10" s="1"/>
  <c r="AM90" i="10"/>
  <c r="BT90" i="10" s="1"/>
  <c r="AU87" i="10"/>
  <c r="CB87" i="10" s="1"/>
  <c r="AM87" i="10"/>
  <c r="BT87" i="10" s="1"/>
  <c r="AU84" i="10"/>
  <c r="CB84" i="10" s="1"/>
  <c r="AM84" i="10"/>
  <c r="BT84" i="10" s="1"/>
  <c r="AR81" i="10"/>
  <c r="BY81" i="10" s="1"/>
  <c r="AJ81" i="10"/>
  <c r="BQ81" i="10" s="1"/>
  <c r="AU75" i="10"/>
  <c r="CB75" i="10" s="1"/>
  <c r="AM75" i="10"/>
  <c r="BT75" i="10" s="1"/>
  <c r="AU72" i="10"/>
  <c r="CB72" i="10" s="1"/>
  <c r="AM72" i="10"/>
  <c r="BT72" i="10" s="1"/>
  <c r="AU69" i="10"/>
  <c r="CB69" i="10" s="1"/>
  <c r="AM69" i="10"/>
  <c r="BT69" i="10" s="1"/>
  <c r="AU66" i="10"/>
  <c r="CB66" i="10" s="1"/>
  <c r="AM66" i="10"/>
  <c r="BT66" i="10" s="1"/>
  <c r="AU63" i="10"/>
  <c r="CB63" i="10" s="1"/>
  <c r="AM63" i="10"/>
  <c r="BT63" i="10" s="1"/>
  <c r="AU60" i="10"/>
  <c r="CB60" i="10" s="1"/>
  <c r="AM60" i="10"/>
  <c r="BT60" i="10" s="1"/>
  <c r="AU57" i="10"/>
  <c r="CB57" i="10" s="1"/>
  <c r="AM57" i="10"/>
  <c r="BT57" i="10" s="1"/>
  <c r="AR54" i="10"/>
  <c r="BY54" i="10" s="1"/>
  <c r="AJ54" i="10"/>
  <c r="BQ54" i="10" s="1"/>
  <c r="AU51" i="10"/>
  <c r="AM51" i="10"/>
  <c r="AU48" i="10"/>
  <c r="AM48" i="10"/>
  <c r="AR45" i="10"/>
  <c r="AJ45" i="10"/>
  <c r="AU39" i="10"/>
  <c r="AM39" i="10"/>
  <c r="BJ36" i="10"/>
  <c r="BK36" i="10" s="1"/>
  <c r="CA36" i="10"/>
  <c r="AR33" i="10"/>
  <c r="AJ33" i="10"/>
  <c r="BQ33" i="10" s="1"/>
  <c r="BH33" i="10"/>
  <c r="BI33" i="10" s="1"/>
  <c r="BY33" i="10"/>
  <c r="BH15" i="10"/>
  <c r="BI15" i="10" s="1"/>
  <c r="BY15" i="10"/>
  <c r="BJ15" i="10"/>
  <c r="BK15" i="10" s="1"/>
  <c r="CA15" i="10"/>
  <c r="AU15" i="10"/>
  <c r="CB15" i="10" s="1"/>
  <c r="AM15" i="10"/>
  <c r="BT15" i="10" s="1"/>
  <c r="AU36" i="10"/>
  <c r="CB36" i="10" s="1"/>
  <c r="BJ21" i="10"/>
  <c r="BK21" i="10" s="1"/>
  <c r="CA21" i="10"/>
  <c r="AR21" i="10"/>
  <c r="AU21" i="10"/>
  <c r="CB21" i="10" s="1"/>
  <c r="BT21" i="10"/>
  <c r="AR36" i="10"/>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CC54" i="10"/>
  <c r="J41" i="15" s="1"/>
  <c r="AC150" i="10"/>
  <c r="AS150" i="10" s="1"/>
  <c r="CC150" i="10"/>
  <c r="J73" i="15" s="1"/>
  <c r="AC39" i="10"/>
  <c r="AS39" i="10" s="1"/>
  <c r="CC39" i="10"/>
  <c r="J36" i="15" s="1"/>
  <c r="AC60" i="10"/>
  <c r="AS60" i="10" s="1"/>
  <c r="BZ60" i="10" s="1"/>
  <c r="CC60" i="10"/>
  <c r="J43" i="15" s="1"/>
  <c r="CC147" i="10"/>
  <c r="J72" i="15" s="1"/>
  <c r="AC147" i="10"/>
  <c r="AS147" i="10" s="1"/>
  <c r="CC90" i="10"/>
  <c r="J53" i="15" s="1"/>
  <c r="AC90" i="10"/>
  <c r="AC129" i="10"/>
  <c r="CC129" i="10"/>
  <c r="J66" i="15" s="1"/>
  <c r="CC75" i="10"/>
  <c r="J48" i="15" s="1"/>
  <c r="AC75" i="10"/>
  <c r="AC96" i="10"/>
  <c r="AC123" i="10"/>
  <c r="AS123" i="10" s="1"/>
  <c r="BZ123" i="10" s="1"/>
  <c r="CC123" i="10"/>
  <c r="J64" i="15" s="1"/>
  <c r="CC69" i="10"/>
  <c r="J46" i="15" s="1"/>
  <c r="AC69" i="10"/>
  <c r="AC114" i="10"/>
  <c r="CC114" i="10"/>
  <c r="J61" i="15" s="1"/>
  <c r="AC102" i="10"/>
  <c r="CC102" i="10"/>
  <c r="J57" i="15" s="1"/>
  <c r="CC117" i="10"/>
  <c r="J62" i="15" s="1"/>
  <c r="AC117" i="10"/>
  <c r="AC87" i="10"/>
  <c r="CC87" i="10"/>
  <c r="J52" i="15" s="1"/>
  <c r="AC108" i="10"/>
  <c r="CC108" i="10"/>
  <c r="J59" i="15" s="1"/>
  <c r="AC12" i="10"/>
  <c r="CC81" i="10"/>
  <c r="J50" i="15" s="1"/>
  <c r="AC81" i="10"/>
  <c r="AC33" i="10"/>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CC78" i="10"/>
  <c r="J49" i="15" s="1"/>
  <c r="AC30" i="10"/>
  <c r="AK30" i="10" s="1"/>
  <c r="CC138" i="10"/>
  <c r="J69" i="15" s="1"/>
  <c r="AC138" i="10"/>
  <c r="AS138" i="10" s="1"/>
  <c r="BZ138" i="10" s="1"/>
  <c r="AC111" i="10"/>
  <c r="CC111" i="10"/>
  <c r="J60" i="15" s="1"/>
  <c r="AC63" i="10"/>
  <c r="AS63" i="10" s="1"/>
  <c r="BZ63" i="10" s="1"/>
  <c r="CC63" i="10"/>
  <c r="J44" i="15" s="1"/>
  <c r="AC15" i="10"/>
  <c r="CC15" i="10"/>
  <c r="J28" i="15" s="1"/>
  <c r="AC84" i="10"/>
  <c r="CC84" i="10"/>
  <c r="J51" i="15" s="1"/>
  <c r="AC36" i="10"/>
  <c r="AK36" i="10" s="1"/>
  <c r="BR36" i="10" s="1"/>
  <c r="CC36" i="10"/>
  <c r="J35" i="15" s="1"/>
  <c r="AC135" i="10"/>
  <c r="AS135" i="10" s="1"/>
  <c r="BZ135" i="10" s="1"/>
  <c r="CC135" i="10"/>
  <c r="J68" i="15" s="1"/>
  <c r="CC105" i="10"/>
  <c r="J58" i="15" s="1"/>
  <c r="AC105" i="10"/>
  <c r="CC57" i="10"/>
  <c r="J42" i="15" s="1"/>
  <c r="AC57" i="10"/>
  <c r="AS57" i="10" s="1"/>
  <c r="BZ57" i="10" s="1"/>
  <c r="CC66" i="10"/>
  <c r="J45" i="15" s="1"/>
  <c r="AC66" i="10"/>
  <c r="AC18" i="10"/>
  <c r="AK18" i="10" s="1"/>
  <c r="CC18" i="10"/>
  <c r="J29" i="15" s="1"/>
  <c r="AC144" i="10"/>
  <c r="AS144" i="10" s="1"/>
  <c r="CC144" i="10"/>
  <c r="J71" i="15" s="1"/>
  <c r="AC99" i="10"/>
  <c r="CC99" i="10"/>
  <c r="J56" i="15" s="1"/>
  <c r="CC51" i="10"/>
  <c r="J40" i="15" s="1"/>
  <c r="AC51" i="10"/>
  <c r="AS51" i="10" s="1"/>
  <c r="AC126" i="10"/>
  <c r="CC126" i="10"/>
  <c r="J65" i="15" s="1"/>
  <c r="AC72" i="10"/>
  <c r="CC72" i="10"/>
  <c r="J47" i="15" s="1"/>
  <c r="AC24" i="10"/>
  <c r="CC24" i="10"/>
  <c r="J31" i="15" s="1"/>
  <c r="AC141" i="10"/>
  <c r="AS141" i="10" s="1"/>
  <c r="BZ141" i="10" s="1"/>
  <c r="CC141" i="10"/>
  <c r="J70" i="15" s="1"/>
  <c r="AC93" i="10"/>
  <c r="CC93" i="10"/>
  <c r="J54" i="15" s="1"/>
  <c r="AC45" i="10"/>
  <c r="CC45" i="10"/>
  <c r="J38" i="15" s="1"/>
  <c r="AS129" i="10" l="1"/>
  <c r="BZ129" i="10" s="1"/>
  <c r="AK129" i="10"/>
  <c r="BR129" i="10" s="1"/>
  <c r="AS108" i="10"/>
  <c r="BZ108" i="10" s="1"/>
  <c r="AK108" i="10"/>
  <c r="BR108" i="10" s="1"/>
  <c r="AS96" i="10"/>
  <c r="BZ96" i="10" s="1"/>
  <c r="AK96" i="10"/>
  <c r="BR96" i="10" s="1"/>
  <c r="AS102" i="10"/>
  <c r="BZ102" i="10" s="1"/>
  <c r="AK102" i="10"/>
  <c r="BR102" i="10" s="1"/>
  <c r="AS99" i="10"/>
  <c r="BZ99" i="10" s="1"/>
  <c r="AK99" i="10"/>
  <c r="BR99" i="10" s="1"/>
  <c r="AS93" i="10"/>
  <c r="BZ93" i="10" s="1"/>
  <c r="AK93" i="10"/>
  <c r="BR93" i="10" s="1"/>
  <c r="AS90" i="10"/>
  <c r="BZ90" i="10" s="1"/>
  <c r="AK90" i="10"/>
  <c r="BR90" i="10" s="1"/>
  <c r="AS87" i="10"/>
  <c r="BZ87" i="10" s="1"/>
  <c r="AK87" i="10"/>
  <c r="BR87" i="10" s="1"/>
  <c r="AS84" i="10"/>
  <c r="BZ84" i="10" s="1"/>
  <c r="AK84" i="10"/>
  <c r="BR84" i="10" s="1"/>
  <c r="AS78" i="10"/>
  <c r="BZ78" i="10" s="1"/>
  <c r="AK78" i="10"/>
  <c r="BR78" i="10" s="1"/>
  <c r="AS75" i="10"/>
  <c r="BZ75" i="10" s="1"/>
  <c r="AK75" i="10"/>
  <c r="BR75" i="10" s="1"/>
  <c r="AS72" i="10"/>
  <c r="BZ72" i="10" s="1"/>
  <c r="AK72" i="10"/>
  <c r="BR72" i="10" s="1"/>
  <c r="AS69" i="10"/>
  <c r="BZ69" i="10" s="1"/>
  <c r="AK69" i="10"/>
  <c r="BR69" i="10" s="1"/>
  <c r="AS126" i="10"/>
  <c r="BZ126" i="10" s="1"/>
  <c r="AK126" i="10"/>
  <c r="BR126" i="10" s="1"/>
  <c r="AS117" i="10"/>
  <c r="BZ117" i="10" s="1"/>
  <c r="AK117" i="10"/>
  <c r="BR117" i="10" s="1"/>
  <c r="AS114" i="10"/>
  <c r="BZ114" i="10" s="1"/>
  <c r="AK114" i="10"/>
  <c r="BR114" i="10" s="1"/>
  <c r="AS111" i="10"/>
  <c r="BZ111" i="10" s="1"/>
  <c r="AK111" i="10"/>
  <c r="BR111" i="10" s="1"/>
  <c r="AS105" i="10"/>
  <c r="AK105" i="10"/>
  <c r="AS81" i="10"/>
  <c r="BZ81" i="10" s="1"/>
  <c r="AK81" i="10"/>
  <c r="BR81" i="10" s="1"/>
  <c r="AS66" i="10"/>
  <c r="BZ66" i="10" s="1"/>
  <c r="AK66" i="10"/>
  <c r="BR66" i="10" s="1"/>
  <c r="AS54" i="10"/>
  <c r="BZ54" i="10" s="1"/>
  <c r="AK54" i="10"/>
  <c r="BR54" i="10" s="1"/>
  <c r="AS45" i="10"/>
  <c r="AK45" i="10"/>
  <c r="BH36" i="10"/>
  <c r="BI36" i="10" s="1"/>
  <c r="BY36" i="10"/>
  <c r="AS33" i="10"/>
  <c r="BZ33" i="10" s="1"/>
  <c r="AK33" i="10"/>
  <c r="BR33" i="10" s="1"/>
  <c r="AS15" i="10"/>
  <c r="BZ15" i="10" s="1"/>
  <c r="AK15" i="10"/>
  <c r="BR15" i="10" s="1"/>
  <c r="AS36" i="10"/>
  <c r="BZ36" i="10" s="1"/>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BV159" i="10"/>
  <c r="CD15" i="10"/>
  <c r="K28" i="15" s="1"/>
  <c r="CD21" i="10"/>
  <c r="K30" i="15" s="1"/>
  <c r="N45" i="13" l="1"/>
  <c r="N43" i="13"/>
  <c r="N25" i="13"/>
  <c r="N19" i="13"/>
  <c r="N36" i="13"/>
  <c r="N44" i="13"/>
  <c r="N30" i="13"/>
  <c r="N23" i="13"/>
  <c r="N21" i="13"/>
  <c r="N42" i="13"/>
  <c r="N47" i="13"/>
  <c r="N20" i="13"/>
  <c r="N15" i="13"/>
  <c r="N37"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AD96" i="10" s="1"/>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AE96" i="10" l="1"/>
  <c r="AL96" i="10"/>
  <c r="BS96" i="10" s="1"/>
  <c r="CC96" i="10"/>
  <c r="U11" i="10"/>
  <c r="AD9" i="10" s="1"/>
  <c r="J55" i="15" l="1"/>
  <c r="M39" i="13"/>
  <c r="AM96" i="10"/>
  <c r="BT96" i="10" s="1"/>
  <c r="CD96" i="10"/>
  <c r="AT9" i="10"/>
  <c r="BJ9" i="10" s="1"/>
  <c r="AL9" i="10"/>
  <c r="BK9" i="10"/>
  <c r="CC9" i="10"/>
  <c r="J26" i="15" s="1"/>
  <c r="AE9" i="10"/>
  <c r="AM9" i="10" s="1"/>
  <c r="BB9" i="10"/>
  <c r="BC9" i="10" s="1"/>
  <c r="E5" i="11"/>
  <c r="E4" i="11"/>
  <c r="F4" i="11" s="1"/>
  <c r="D7" i="11"/>
  <c r="F3" i="11"/>
  <c r="I3" i="11"/>
  <c r="J3" i="11"/>
  <c r="L3" i="11" s="1"/>
  <c r="I4" i="11"/>
  <c r="J4" i="11"/>
  <c r="L4" i="11" s="1"/>
  <c r="I5" i="11"/>
  <c r="J5" i="11"/>
  <c r="L5" i="11" s="1"/>
  <c r="K55" i="15" l="1"/>
  <c r="N39" i="13"/>
  <c r="AU9" i="10"/>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<sst xmlns="http://schemas.openxmlformats.org/spreadsheetml/2006/main" count="935" uniqueCount="291">
  <si>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</si>
  <si>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</si>
  <si>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</si>
  <si>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</si>
  <si>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</si>
  <si>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</si>
  <si>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</si>
  <si>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</si>
  <si>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</si>
  <si>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</si>
  <si>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</si>
  <si>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</si>
  <si>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</si>
  <si>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</si>
  <si>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</si>
  <si>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</si>
  <si>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</si>
  <si>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</si>
  <si>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</si>
  <si>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</si>
  <si>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</si>
  <si>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</si>
  <si>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</si>
  <si>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</si>
  <si>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</si>
  <si>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</si>
  <si>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</si>
  <si>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</si>
  <si>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</si>
  <si>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</si>
  <si>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</si>
  <si>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</si>
  <si>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</si>
  <si>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</si>
  <si>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</si>
  <si>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</si>
  <si>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</si>
  <si>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</si>
  <si>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</si>
  <si>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</si>
  <si>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</si>
  <si>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</si>
  <si>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</si>
  <si>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</si>
  <si>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</si>
  <si>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</si>
  <si>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</si>
  <si>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</si>
  <si>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</si>
  <si>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</si>
  <si>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</si>
  <si>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</si>
  <si>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</si>
  <si>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</si>
  <si>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</si>
  <si>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</si>
  <si>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</si>
  <si>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</si>
  <si>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</si>
  <si>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</si>
  <si>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</si>
  <si>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</si>
  <si>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</si>
  <si>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</si>
  <si>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</si>
  <si>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</si>
  <si>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</si>
  <si>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</si>
  <si>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</si>
  <si>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</si>
  <si>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</si>
  <si>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</si>
  <si>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</si>
  <si>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</si>
  <si>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</si>
  <si>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</si>
  <si>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</si>
  <si>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</si>
  <si>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</si>
  <si>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</si>
  <si>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</si>
  <si>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</si>
  <si>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</si>
  <si>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</si>
  <si>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</si>
  <si>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</si>
  <si>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</si>
  <si>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</si>
  <si>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</si>
  <si>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</si>
  <si>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</si>
  <si>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</si>
  <si>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</si>
  <si>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</si>
  <si>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</si>
  <si>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</si>
  <si>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</si>
  <si>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</si>
  <si>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</si>
  <si>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</si>
  <si>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</si>
  <si>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</si>
  <si>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</si>
  <si>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</si>
  <si>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</si>
  <si>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</si>
  <si>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</si>
  <si>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</si>
  <si>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</si>
  <si>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</si>
  <si>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</si>
  <si>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</si>
  <si>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</si>
  <si>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</si>
  <si>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</si>
  <si>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</si>
  <si>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</si>
  <si>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</si>
  <si>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</si>
  <si>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</si>
  <si>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</si>
  <si>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</si>
  <si>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</si>
  <si>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</si>
  <si>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</si>
  <si>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</si>
  <si>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</si>
  <si>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</si>
  <si>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</si>
  <si>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</si>
  <si>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</si>
  <si>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</si>
  <si>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</si>
  <si>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</si>
  <si>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</si>
  <si>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</si>
  <si>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</si>
  <si>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</si>
  <si>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</si>
  <si>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</si>
  <si>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</si>
  <si>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</si>
  <si>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</si>
  <si>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</si>
  <si>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</si>
  <si>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</si>
  <si>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</si>
  <si>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</si>
  <si>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</si>
  <si>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</si>
  <si>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</si>
  <si>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</si>
  <si>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</si>
  <si>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</si>
  <si>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</si>
  <si>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</si>
  <si>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</si>
  <si>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</si>
  <si>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</si>
  <si>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</si>
  <si>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</si>
  <si>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</si>
  <si>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</si>
  <si>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</si>
  <si>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</si>
  <si>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</si>
  <si>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</si>
  <si>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</si>
  <si>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</si>
  <si>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</si>
  <si>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</si>
  <si>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</si>
  <si>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</si>
  <si>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</si>
  <si>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</si>
  <si>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</si>
  <si>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</si>
  <si>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</si>
  <si>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</si>
  <si>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</si>
  <si>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</si>
  <si>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</si>
  <si>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</si>
  <si>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</si>
  <si>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</si>
  <si>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</si>
  <si>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</si>
  <si>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</si>
  <si>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</si>
  <si>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</si>
  <si>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</si>
  <si>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</si>
  <si>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</si>
  <si>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</si>
  <si>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</si>
  <si>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</si>
  <si>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</si>
  <si>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</si>
  <si>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</si>
  <si>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</si>
  <si>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</si>
  <si>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</si>
  <si>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</si>
  <si>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</si>
  <si>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</si>
  <si>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</si>
  <si>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</si>
  <si>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</si>
  <si>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</si>
  <si>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</si>
  <si>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</si>
  <si>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</si>
  <si>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</si>
  <si>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vypracovanie projektu pri odštiepení</t>
  </si>
  <si>
    <t>n/a</t>
  </si>
  <si>
    <t>§ 7</t>
  </si>
  <si>
    <t>s.r.o.</t>
  </si>
  <si>
    <t>n</t>
  </si>
  <si>
    <t>In (zvyšuje náklady)</t>
  </si>
  <si>
    <t>§ 10</t>
  </si>
  <si>
    <t>v.o.s, k.s.</t>
  </si>
  <si>
    <t>a.s.</t>
  </si>
  <si>
    <t>oznámenie správcovi dane o vypracovaní návrhu projektu rozdelenia spoločnosti odštiepením</t>
  </si>
  <si>
    <t>§ 11</t>
  </si>
  <si>
    <t>vyhotovenie správy audítora o zistených skutočnostiach pri rozdelení spoločnosti odštiepením</t>
  </si>
  <si>
    <t>§ 15</t>
  </si>
  <si>
    <t>návrh na zápis premeny odštiepením do obchodného registra</t>
  </si>
  <si>
    <t>§ 16</t>
  </si>
  <si>
    <t>s.r.o., a.s.</t>
  </si>
  <si>
    <t>návrh na zápis premeny do obchodného registra</t>
  </si>
  <si>
    <t>správa audítora o návrhu projektu premeny pri odštiepení</t>
  </si>
  <si>
    <t>§ 23 a § 24</t>
  </si>
  <si>
    <t>správa štatutárneho orgánu k premene spoločnosti odštiepením</t>
  </si>
  <si>
    <t>§ 25</t>
  </si>
  <si>
    <t>povinnosť priebežného informovania pri odštiepení</t>
  </si>
  <si>
    <t>§ 26</t>
  </si>
  <si>
    <t>§ 35</t>
  </si>
  <si>
    <t>správa predstavenstva k premene spoločnosti odštiepením</t>
  </si>
  <si>
    <t>§ 36</t>
  </si>
  <si>
    <t>povinnosť priebežného informovania pri odštiepení (štatutárny orgán)</t>
  </si>
  <si>
    <t xml:space="preserve">n/a </t>
  </si>
  <si>
    <t>§ 37</t>
  </si>
  <si>
    <t>sprístupnenie dokumentov akcionárom pri odštiepení</t>
  </si>
  <si>
    <t>§ 40</t>
  </si>
  <si>
    <t>vypracovanie správy štatutárneho orgánu k cezhraničnej premene cezhraničným rozdelením</t>
  </si>
  <si>
    <t>vypracovanie správy štatutárneho orgánu k cezhraničnej premene cezhraničnej zmene právnej formy</t>
  </si>
  <si>
    <t>povinnosť priebežného informovania pri cezhraničnej premene cezhraničným rozdelením</t>
  </si>
  <si>
    <t>§ 82</t>
  </si>
  <si>
    <t>povinnosť priebežného informovania pri cezhraničnej premene cezhraničnej zmene právnej formy</t>
  </si>
  <si>
    <t>§ 84</t>
  </si>
  <si>
    <t>oznámenie správcovi dane o vypracovaní návrhu projektu cezhraničnej premeny cezhraničným rozdelením</t>
  </si>
  <si>
    <t>§ 86</t>
  </si>
  <si>
    <t>oznámenie správcovi dane o vypracovaní návrhu projektu cezhraničnej premeny cezhraničnej zmeny právnej formy</t>
  </si>
  <si>
    <t>sprístupnenie dokumentov spoločníkom a zamestnancom pri cezhraničnej zmene právnej formy</t>
  </si>
  <si>
    <t>sprístupnenie dokumentov spoločníkom a zamestnancom pri cezhraničnom rozdelení</t>
  </si>
  <si>
    <t>vypracovanie projektu cezhraničnej premeny rozdelením</t>
  </si>
  <si>
    <t>obchodné spoločnosti</t>
  </si>
  <si>
    <t>vypracovanie projektu cezhraničnej premeny cezhraničnej zmeny právnej formy</t>
  </si>
  <si>
    <t>prijatie opatrení nevyhnutných na začatie rokovaní o budúcej účasti zamestnancov (cezhraničné rozdelenie)</t>
  </si>
  <si>
    <t>Out (znižuje náklady)</t>
  </si>
  <si>
    <t>uzavretie dohody o účasti zamestnancov (cezhraničné rozdelenie)</t>
  </si>
  <si>
    <t>uzavretie dohody o účasti zamestnancov (cezhraničná zmena právnej formy)</t>
  </si>
  <si>
    <t>automatizovaný výmaz spoločnosti v dôsledku cezhraničnej zmeny právnej formy</t>
  </si>
  <si>
    <t>530/2003 Z. z.</t>
  </si>
  <si>
    <t>§ 8e</t>
  </si>
  <si>
    <t>automatizovaný výmaz spoločnosti v dôsledku cezhraničného rozdelenia</t>
  </si>
  <si>
    <t>§ 8f</t>
  </si>
  <si>
    <t>automatizované oznámenie o cezhraničnej zmene právnej formy (vo vzťahu k zahraničnému obchodnému registru)</t>
  </si>
  <si>
    <t>automatizované oznámenie o cezhraničnom rozdelení (vo vzťahu k zahraničnému obchodnému registru)</t>
  </si>
  <si>
    <t>§ 80</t>
  </si>
  <si>
    <t>§ 83</t>
  </si>
  <si>
    <t>§ 83 a § 112</t>
  </si>
  <si>
    <t>§ 86 a § 112</t>
  </si>
  <si>
    <t>§ 101</t>
  </si>
  <si>
    <t>§ 119</t>
  </si>
  <si>
    <t>§ 121</t>
  </si>
  <si>
    <t>§ 123</t>
  </si>
  <si>
    <t>§ 79</t>
  </si>
  <si>
    <t>§ 106</t>
  </si>
  <si>
    <t>poskytnutie informácií o sídle a právnej forme všetkých zúčastnených spoločností (cezhraničné rozdelenie)</t>
  </si>
  <si>
    <t>prijatie opatrení nevyhnutných na začatie rokovaní o budúcej účasti zamestnancov (cezhraničná zmena právnej formy)</t>
  </si>
  <si>
    <t>poskytnutie informácií o sídle a právnej forme všetkých zúčastnených spoločností (cezhraničná zmena právnej formy)</t>
  </si>
  <si>
    <t>preplatenie nákladov len na jedného zamestnanca (cezhraničné rozdelenie)</t>
  </si>
  <si>
    <t>zverejňovanie návrhu projektu premeny</t>
  </si>
  <si>
    <t>zverejňovanie návrhu projektu premeny pri odštiepení</t>
  </si>
  <si>
    <t>zverejňovanie návrhu projektu premeny pri cezhraničnom rozdelení</t>
  </si>
  <si>
    <t>zverejňovanie návrhu projektu premeny pri cezhraničnej zmene právnej formy</t>
  </si>
  <si>
    <t>vypracovanie návrhu projektu zmeny právnej formy</t>
  </si>
  <si>
    <t>§ 113</t>
  </si>
  <si>
    <t>vyhotovenie správy audítora o návrhu projektu cezhraničnej premeny cezhraničnej zmeny právnej formy</t>
  </si>
  <si>
    <t>vyhotovevanie správy audítora o návrhu projektu premeny cezhraničným rozdelením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</si>
</sst>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75" activePane="bottomRight" state="frozen"/>
      <selection pane="topRight" activeCell="C1" sqref="C1"/>
      <selection pane="bottomLeft" activeCell="A8" sqref="A8"/>
      <selection pane="bottomRight" activeCell="C3" sqref="C3"/>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196</v>
      </c>
      <c r="AO6" s="341"/>
      <c r="AP6" s="341"/>
      <c r="AQ6" s="341"/>
      <c r="AR6" s="341"/>
      <c r="AS6" s="341"/>
      <c r="AT6" s="341"/>
      <c r="AU6" s="342"/>
      <c r="AV6" s="345" t="s">
        <v>86</v>
      </c>
      <c r="AW6" s="346"/>
      <c r="AX6" s="346"/>
      <c r="AY6" s="346"/>
      <c r="AZ6" s="346"/>
      <c r="BA6" s="346"/>
      <c r="BB6" s="346"/>
      <c r="BC6" s="347"/>
      <c r="BD6" s="345" t="s">
        <v>197</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2" t="s">
        <v>137</v>
      </c>
      <c r="AM7" s="333"/>
      <c r="AN7" s="308" t="s">
        <v>203</v>
      </c>
      <c r="AO7" s="309"/>
      <c r="AP7" s="309" t="s">
        <v>204</v>
      </c>
      <c r="AQ7" s="309"/>
      <c r="AR7" s="310" t="s">
        <v>138</v>
      </c>
      <c r="AS7" s="310"/>
      <c r="AT7" s="343" t="s">
        <v>137</v>
      </c>
      <c r="AU7" s="344"/>
      <c r="AV7" s="287" t="s">
        <v>203</v>
      </c>
      <c r="AW7" s="288"/>
      <c r="AX7" s="288" t="s">
        <v>204</v>
      </c>
      <c r="AY7" s="288"/>
      <c r="AZ7" s="289" t="s">
        <v>138</v>
      </c>
      <c r="BA7" s="288"/>
      <c r="BB7" s="332" t="s">
        <v>137</v>
      </c>
      <c r="BC7" s="333"/>
      <c r="BD7" s="287" t="s">
        <v>203</v>
      </c>
      <c r="BE7" s="288"/>
      <c r="BF7" s="288" t="s">
        <v>204</v>
      </c>
      <c r="BG7" s="288"/>
      <c r="BH7" s="289" t="s">
        <v>138</v>
      </c>
      <c r="BI7" s="288"/>
      <c r="BJ7" s="332" t="s">
        <v>137</v>
      </c>
      <c r="BK7" s="333"/>
      <c r="BL7" s="330" t="s">
        <v>136</v>
      </c>
      <c r="BM7" s="287" t="s">
        <v>203</v>
      </c>
      <c r="BN7" s="288"/>
      <c r="BO7" s="288" t="s">
        <v>204</v>
      </c>
      <c r="BP7" s="288"/>
      <c r="BQ7" s="289" t="s">
        <v>138</v>
      </c>
      <c r="BR7" s="288"/>
      <c r="BS7" s="332" t="s">
        <v>137</v>
      </c>
      <c r="BT7" s="297"/>
      <c r="BU7" s="287" t="s">
        <v>203</v>
      </c>
      <c r="BV7" s="288"/>
      <c r="BW7" s="288" t="s">
        <v>204</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213</v>
      </c>
      <c r="D9" s="269" t="s">
        <v>214</v>
      </c>
      <c r="E9" s="269" t="s">
        <v>215</v>
      </c>
      <c r="F9" s="269" t="s">
        <v>182</v>
      </c>
      <c r="G9" s="284">
        <v>45323</v>
      </c>
      <c r="H9" s="269" t="s">
        <v>216</v>
      </c>
      <c r="I9" s="324">
        <v>473</v>
      </c>
      <c r="J9" s="321">
        <f t="shared" ref="J9" si="0">IF(I9="N",0,I9)</f>
        <v>473</v>
      </c>
      <c r="K9" s="272" t="s">
        <v>217</v>
      </c>
      <c r="L9" s="273">
        <f t="shared" ref="L9:L12" si="1">IF(K9="N",0,K9)</f>
        <v>0</v>
      </c>
      <c r="M9" s="269" t="s">
        <v>218</v>
      </c>
      <c r="N9" s="283"/>
      <c r="O9" s="320"/>
      <c r="P9" s="283"/>
      <c r="Q9" s="286" t="s">
        <v>50</v>
      </c>
      <c r="R9" s="300">
        <f>VLOOKUP(Q9,vstupy!$B$17:$C$27,2,FALSE)</f>
        <v>0</v>
      </c>
      <c r="S9" s="283"/>
      <c r="T9" s="153" t="s">
        <v>26</v>
      </c>
      <c r="U9" s="218">
        <f>IFERROR(VLOOKUP(T9,vstupy!$B$2:$C$13,2,FALSE),0)</f>
        <v>650</v>
      </c>
      <c r="V9" s="286" t="s">
        <v>12</v>
      </c>
      <c r="W9" s="279">
        <f>VLOOKUP(V9,vstupy!$B$17:$C$27,2,FALSE)</f>
        <v>0.25</v>
      </c>
      <c r="X9" s="281">
        <f>IFERROR(IF(J9=0,"N",N9/I9),0)</f>
        <v>0</v>
      </c>
      <c r="Y9" s="276">
        <f>N9</f>
        <v>0</v>
      </c>
      <c r="Z9" s="276">
        <f>IFERROR(IF(J9=0,"N",O9/I9),0)</f>
        <v>0</v>
      </c>
      <c r="AA9" s="276">
        <f>O9</f>
        <v>0</v>
      </c>
      <c r="AB9" s="276">
        <f>P9*R9</f>
        <v>0</v>
      </c>
      <c r="AC9" s="276">
        <f t="shared" ref="AC9" si="2">IFERROR(AB9*J9,0)</f>
        <v>0</v>
      </c>
      <c r="AD9" s="276">
        <f>IF(S9&gt;0,IF(W9&gt;0,($G$6/160)*(S9/60)*W9,0),IF(W9&gt;0,($G$6/160)*((U9+U10+U11)/60)*W9,0))</f>
        <v>27.7138671875</v>
      </c>
      <c r="AE9" s="274">
        <f t="shared" ref="AE9" si="3">IFERROR(AD9*J9,0)</f>
        <v>13108.6591796875</v>
      </c>
      <c r="AF9" s="290">
        <f t="shared" ref="AF9:AM9" si="4">IF($M9="In (zvyšuje náklady)",X9,0)</f>
        <v>0</v>
      </c>
      <c r="AG9" s="302">
        <f t="shared" si="4"/>
        <v>0</v>
      </c>
      <c r="AH9" s="302">
        <f t="shared" si="4"/>
        <v>0</v>
      </c>
      <c r="AI9" s="302">
        <f t="shared" si="4"/>
        <v>0</v>
      </c>
      <c r="AJ9" s="302">
        <f t="shared" si="4"/>
        <v>0</v>
      </c>
      <c r="AK9" s="302">
        <f t="shared" si="4"/>
        <v>0</v>
      </c>
      <c r="AL9" s="302">
        <f t="shared" si="4"/>
        <v>27.7138671875</v>
      </c>
      <c r="AM9" s="334">
        <f t="shared" si="4"/>
        <v>13108.6591796875</v>
      </c>
      <c r="AN9" s="311">
        <f>IF($M9="In (zvyšuje náklady)",0,X9)</f>
        <v>0</v>
      </c>
      <c r="AO9" s="306">
        <f t="shared" ref="AO9:AT9" si="5">IF($M9="In (zvyšuje náklady)",0,Y9)</f>
        <v>0</v>
      </c>
      <c r="AP9" s="306">
        <f t="shared" si="5"/>
        <v>0</v>
      </c>
      <c r="AQ9" s="306">
        <f t="shared" si="5"/>
        <v>0</v>
      </c>
      <c r="AR9" s="306">
        <f t="shared" si="5"/>
        <v>0</v>
      </c>
      <c r="AS9" s="306">
        <f t="shared" si="5"/>
        <v>0</v>
      </c>
      <c r="AT9" s="306">
        <f t="shared" si="5"/>
        <v>0</v>
      </c>
      <c r="AU9" s="335">
        <f>IF($M9="In (zvyšuje náklady)",0,AE9)</f>
        <v>0</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f>IF(F9=vstupy!F$6,"1",0)</f>
        <v>0</v>
      </c>
      <c r="BM9" s="290">
        <f>IF($BL9="1",AF9,0)</f>
        <v>0</v>
      </c>
      <c r="BN9" s="302">
        <f t="shared" ref="BN9:BT9" si="6">IF($BL9="1",AG9,0)</f>
        <v>0</v>
      </c>
      <c r="BO9" s="302">
        <f t="shared" si="6"/>
        <v>0</v>
      </c>
      <c r="BP9" s="302">
        <f t="shared" si="6"/>
        <v>0</v>
      </c>
      <c r="BQ9" s="302">
        <f t="shared" si="6"/>
        <v>0</v>
      </c>
      <c r="BR9" s="302">
        <f t="shared" si="6"/>
        <v>0</v>
      </c>
      <c r="BS9" s="302">
        <f t="shared" si="6"/>
        <v>0</v>
      </c>
      <c r="BT9" s="334">
        <f t="shared" si="6"/>
        <v>0</v>
      </c>
      <c r="BU9" s="290">
        <f>IF($BL9="1",AN9,0)</f>
        <v>0</v>
      </c>
      <c r="BV9" s="311">
        <f t="shared" ref="BV9:CB9" si="7">IF($BL9="1",AO9,0)</f>
        <v>0</v>
      </c>
      <c r="BW9" s="311">
        <f t="shared" si="7"/>
        <v>0</v>
      </c>
      <c r="BX9" s="311">
        <f t="shared" si="7"/>
        <v>0</v>
      </c>
      <c r="BY9" s="311">
        <f t="shared" si="7"/>
        <v>0</v>
      </c>
      <c r="BZ9" s="311">
        <f t="shared" si="7"/>
        <v>0</v>
      </c>
      <c r="CA9" s="311">
        <f t="shared" si="7"/>
        <v>0</v>
      </c>
      <c r="CB9" s="348">
        <f t="shared" si="7"/>
        <v>0</v>
      </c>
      <c r="CC9" s="318">
        <f>IFERROR(IF($X9="N/A",Z9+AB9+AD9,X9+Z9+AB9+AD9),0)</f>
        <v>27.7138671875</v>
      </c>
      <c r="CD9" s="327">
        <f>Y9+AA9+AC9+AE9</f>
        <v>13108.6591796875</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t="s">
        <v>213</v>
      </c>
      <c r="D12" s="269" t="s">
        <v>214</v>
      </c>
      <c r="E12" s="269" t="s">
        <v>215</v>
      </c>
      <c r="F12" s="269" t="s">
        <v>184</v>
      </c>
      <c r="G12" s="284">
        <v>45323</v>
      </c>
      <c r="H12" s="269" t="s">
        <v>221</v>
      </c>
      <c r="I12" s="272">
        <v>10</v>
      </c>
      <c r="J12" s="321">
        <f t="shared" ref="J12" si="8">IF(I12="N",0,I12)</f>
        <v>10</v>
      </c>
      <c r="K12" s="272" t="s">
        <v>217</v>
      </c>
      <c r="L12" s="273">
        <f t="shared" si="1"/>
        <v>0</v>
      </c>
      <c r="M12" s="269" t="s">
        <v>218</v>
      </c>
      <c r="N12" s="283"/>
      <c r="O12" s="283"/>
      <c r="P12" s="283"/>
      <c r="Q12" s="286" t="s">
        <v>50</v>
      </c>
      <c r="R12" s="300">
        <f>VLOOKUP(Q12,vstupy!$B$17:$C$27,2,FALSE)</f>
        <v>0</v>
      </c>
      <c r="S12" s="283"/>
      <c r="T12" s="153" t="s">
        <v>26</v>
      </c>
      <c r="U12" s="218">
        <f>IFERROR(VLOOKUP(T12,vstupy!$B$2:$C$12,2,FALSE),0)</f>
        <v>650</v>
      </c>
      <c r="V12" s="286" t="s">
        <v>12</v>
      </c>
      <c r="W12" s="279">
        <f>VLOOKUP(V12,vstupy!$B$17:$C$27,2,FALSE)</f>
        <v>0.25</v>
      </c>
      <c r="X12" s="281">
        <f t="shared" ref="X12" si="9">IFERROR(IF(J12=0,"N",N12/I12),0)</f>
        <v>0</v>
      </c>
      <c r="Y12" s="276">
        <f t="shared" ref="Y12:Y24" si="10">N12</f>
        <v>0</v>
      </c>
      <c r="Z12" s="276">
        <f t="shared" ref="Z12" si="11">IFERROR(IF(J12=0,"N",O12/I12),0)</f>
        <v>0</v>
      </c>
      <c r="AA12" s="276">
        <f t="shared" ref="AA12" si="12">O12</f>
        <v>0</v>
      </c>
      <c r="AB12" s="276">
        <f t="shared" ref="AB12" si="13">P12*R12</f>
        <v>0</v>
      </c>
      <c r="AC12" s="276">
        <f t="shared" ref="AC12" si="14">IFERROR(AB12*J12,0)</f>
        <v>0</v>
      </c>
      <c r="AD12" s="278">
        <f>IF(S12&gt;0,IF(W12&gt;0,($G$6/160)*(S12/60)*W12,0),IF(W12&gt;0,($G$6/160)*((U12+U13+U14)/60)*W12,0))</f>
        <v>27.7138671875</v>
      </c>
      <c r="AE12" s="274">
        <f t="shared" ref="AE12:AE75" si="15">IFERROR(AD12*J12,0)</f>
        <v>277.138671875</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27.7138671875</v>
      </c>
      <c r="AM12" s="314">
        <f t="shared" si="16"/>
        <v>277.138671875</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5">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t="str">
        <f>IF(F12=vstupy!F$6,"1",0)</f>
        <v>1</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27.7138671875</v>
      </c>
      <c r="BT12" s="314">
        <f t="shared" ref="BT12" si="44">IF($BL12="1",AM12,0)</f>
        <v>277.138671875</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27.7138671875</v>
      </c>
      <c r="CD12" s="314">
        <f>Y12+AA12+AC12+AE12</f>
        <v>277.138671875</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t="s">
        <v>283</v>
      </c>
      <c r="D15" s="269" t="s">
        <v>214</v>
      </c>
      <c r="E15" s="269" t="s">
        <v>219</v>
      </c>
      <c r="F15" s="269" t="s">
        <v>182</v>
      </c>
      <c r="G15" s="284">
        <v>45323</v>
      </c>
      <c r="H15" s="269" t="s">
        <v>220</v>
      </c>
      <c r="I15" s="269">
        <v>12</v>
      </c>
      <c r="J15" s="273">
        <f t="shared" ref="J15" si="53">IF(I15="N",0,I15)</f>
        <v>12</v>
      </c>
      <c r="K15" s="269" t="s">
        <v>217</v>
      </c>
      <c r="L15" s="273">
        <f t="shared" ref="L15" si="54">IF(K15="N",0,K15)</f>
        <v>0</v>
      </c>
      <c r="M15" s="269" t="s">
        <v>218</v>
      </c>
      <c r="N15" s="283"/>
      <c r="O15" s="283"/>
      <c r="P15" s="301"/>
      <c r="Q15" s="286" t="s">
        <v>50</v>
      </c>
      <c r="R15" s="300">
        <f>VLOOKUP(Q15,vstupy!$B$17:$C$27,2,FALSE)</f>
        <v>0</v>
      </c>
      <c r="S15" s="283"/>
      <c r="T15" s="153" t="s">
        <v>25</v>
      </c>
      <c r="U15" s="218">
        <f>IFERROR(VLOOKUP(T15,vstupy!$B$2:$C$12,2,FALSE),0)</f>
        <v>60</v>
      </c>
      <c r="V15" s="286" t="s">
        <v>12</v>
      </c>
      <c r="W15" s="279">
        <f>VLOOKUP(V15,vstupy!$B$17:$C$27,2,FALSE)</f>
        <v>0.25</v>
      </c>
      <c r="X15" s="281">
        <f t="shared" ref="X15" si="55">IFERROR(IF(J15=0,"N",N15/I15),0)</f>
        <v>0</v>
      </c>
      <c r="Y15" s="276">
        <f t="shared" si="10"/>
        <v>0</v>
      </c>
      <c r="Z15" s="276">
        <f t="shared" ref="Z15" si="56">IFERROR(IF(J15=0,"N",O15/I15),0)</f>
        <v>0</v>
      </c>
      <c r="AA15" s="276">
        <f t="shared" ref="AA15" si="57">O15</f>
        <v>0</v>
      </c>
      <c r="AB15" s="276">
        <f t="shared" ref="AB15" si="58">P15*R15</f>
        <v>0</v>
      </c>
      <c r="AC15" s="276">
        <f t="shared" ref="AC15:AC78" si="59">IFERROR(AB15*J15,0)</f>
        <v>0</v>
      </c>
      <c r="AD15" s="278">
        <f t="shared" ref="AD15" si="60">IF(S15&gt;0,IF(W15&gt;0,($G$6/160)*(S15/60)*W15,0),IF(W15&gt;0,($G$6/160)*((U15+U16+U17)/60)*W15,0))</f>
        <v>2.5582031249999999</v>
      </c>
      <c r="AE15" s="274">
        <f t="shared" si="15"/>
        <v>30.698437499999997</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2.5582031249999999</v>
      </c>
      <c r="AM15" s="314">
        <f t="shared" si="61"/>
        <v>30.698437499999997</v>
      </c>
      <c r="AN15" s="306">
        <f t="shared" ref="AN15" si="62">IF($M15="In (zvyšuje náklady)",0,X15)</f>
        <v>0</v>
      </c>
      <c r="AO15" s="306">
        <f t="shared" ref="AO15" si="63">IF($M15="In (zvyšuje náklady)",0,Y15)</f>
        <v>0</v>
      </c>
      <c r="AP15" s="306">
        <f t="shared" ref="AP15" si="64">IF($M15="In (zvyšuje náklady)",0,Z15)</f>
        <v>0</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5">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2.5582031249999999</v>
      </c>
      <c r="CD15" s="314">
        <f>Y15+AA15+AC15+AE15</f>
        <v>30.698437499999997</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t="s">
        <v>284</v>
      </c>
      <c r="D18" s="269" t="s">
        <v>214</v>
      </c>
      <c r="E18" s="269" t="s">
        <v>219</v>
      </c>
      <c r="F18" s="269" t="s">
        <v>184</v>
      </c>
      <c r="G18" s="284">
        <v>45323</v>
      </c>
      <c r="H18" s="269" t="s">
        <v>216</v>
      </c>
      <c r="I18" s="269">
        <v>473</v>
      </c>
      <c r="J18" s="273">
        <f t="shared" ref="J18" si="98">IF(I18="N",0,I18)</f>
        <v>473</v>
      </c>
      <c r="K18" s="269" t="s">
        <v>217</v>
      </c>
      <c r="L18" s="273">
        <f t="shared" ref="L18" si="99">IF(K18="N",0,K18)</f>
        <v>0</v>
      </c>
      <c r="M18" s="269" t="s">
        <v>218</v>
      </c>
      <c r="N18" s="283"/>
      <c r="O18" s="283"/>
      <c r="P18" s="301"/>
      <c r="Q18" s="286" t="s">
        <v>50</v>
      </c>
      <c r="R18" s="300">
        <f>VLOOKUP(Q18,vstupy!$B$17:$C$27,2,FALSE)</f>
        <v>0</v>
      </c>
      <c r="S18" s="283"/>
      <c r="T18" s="153" t="s">
        <v>25</v>
      </c>
      <c r="U18" s="218">
        <f>IFERROR(VLOOKUP(T18,vstupy!$B$2:$C$12,2,FALSE),0)</f>
        <v>60</v>
      </c>
      <c r="V18" s="286" t="s">
        <v>12</v>
      </c>
      <c r="W18" s="279">
        <f>VLOOKUP(V18,vstupy!$B$17:$C$27,2,FALSE)</f>
        <v>0.25</v>
      </c>
      <c r="X18" s="281">
        <f t="shared" ref="X18" si="100">IFERROR(IF(J18=0,"N",N18/I18),0)</f>
        <v>0</v>
      </c>
      <c r="Y18" s="276">
        <f>N18</f>
        <v>0</v>
      </c>
      <c r="Z18" s="276">
        <f t="shared" ref="Z18" si="101">IFERROR(IF(J18=0,"N",O18/I18),0)</f>
        <v>0</v>
      </c>
      <c r="AA18" s="276">
        <f t="shared" ref="AA18" si="102">O18</f>
        <v>0</v>
      </c>
      <c r="AB18" s="276">
        <f t="shared" ref="AB18" si="103">P18*R18</f>
        <v>0</v>
      </c>
      <c r="AC18" s="276">
        <f t="shared" si="59"/>
        <v>0</v>
      </c>
      <c r="AD18" s="278">
        <f t="shared" ref="AD18" si="104">IF(S18&gt;0,IF(W18&gt;0,($G$6/160)*(S18/60)*W18,0),IF(W18&gt;0,($G$6/160)*((U18+U19+U20)/60)*W18,0))</f>
        <v>2.5582031249999999</v>
      </c>
      <c r="AE18" s="274">
        <f t="shared" si="15"/>
        <v>1210.030078125</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2.5582031249999999</v>
      </c>
      <c r="AM18" s="314">
        <f t="shared" si="105"/>
        <v>1210.030078125</v>
      </c>
      <c r="AN18" s="306">
        <f t="shared" ref="AN18" si="106">IF($M18="In (zvyšuje náklady)",0,X18)</f>
        <v>0</v>
      </c>
      <c r="AO18" s="306">
        <f t="shared" ref="AO18" si="107">IF($M18="In (zvyšuje náklady)",0,Y18)</f>
        <v>0</v>
      </c>
      <c r="AP18" s="306">
        <f t="shared" ref="AP18" si="108">IF($M18="In (zvyšuje náklady)",0,Z18)</f>
        <v>0</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5">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t="str">
        <f>IF(F18=vstupy!F$6,"1",0)</f>
        <v>1</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2.5582031249999999</v>
      </c>
      <c r="BT18" s="314">
        <f t="shared" ref="BT18" si="133">IF($BL18="1",AM18,0)</f>
        <v>1210.030078125</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2.5582031249999999</v>
      </c>
      <c r="CD18" s="314">
        <f>Y18+AA18+AC18+AE18</f>
        <v>1210.030078125</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t="s">
        <v>284</v>
      </c>
      <c r="D21" s="269" t="s">
        <v>214</v>
      </c>
      <c r="E21" s="269" t="s">
        <v>219</v>
      </c>
      <c r="F21" s="269" t="s">
        <v>182</v>
      </c>
      <c r="G21" s="284">
        <v>45323</v>
      </c>
      <c r="H21" s="269" t="s">
        <v>221</v>
      </c>
      <c r="I21" s="325">
        <v>10</v>
      </c>
      <c r="J21" s="273">
        <f t="shared" ref="J21" si="142">IF(I21="N",0,I21)</f>
        <v>10</v>
      </c>
      <c r="K21" s="269" t="s">
        <v>217</v>
      </c>
      <c r="L21" s="273">
        <f t="shared" ref="L21" si="143">IF(K21="N",0,K21)</f>
        <v>0</v>
      </c>
      <c r="M21" s="269" t="s">
        <v>218</v>
      </c>
      <c r="N21" s="283"/>
      <c r="O21" s="283"/>
      <c r="P21" s="301"/>
      <c r="Q21" s="286" t="s">
        <v>50</v>
      </c>
      <c r="R21" s="300">
        <f>VLOOKUP(Q21,vstupy!$B$17:$C$27,2,FALSE)</f>
        <v>0</v>
      </c>
      <c r="S21" s="283"/>
      <c r="T21" s="153" t="s">
        <v>25</v>
      </c>
      <c r="U21" s="218">
        <f>IFERROR(VLOOKUP(T21,vstupy!$B$2:$C$12,2,FALSE),0)</f>
        <v>60</v>
      </c>
      <c r="V21" s="286" t="s">
        <v>12</v>
      </c>
      <c r="W21" s="279">
        <f>VLOOKUP(V21,vstupy!$B$17:$C$27,2,FALSE)</f>
        <v>0.25</v>
      </c>
      <c r="X21" s="281">
        <f t="shared" ref="X21" si="144">IFERROR(IF(J21=0,"N",N21/I21),0)</f>
        <v>0</v>
      </c>
      <c r="Y21" s="276">
        <f t="shared" si="10"/>
        <v>0</v>
      </c>
      <c r="Z21" s="276">
        <f t="shared" ref="Z21" si="145">IFERROR(IF(J21=0,"N",O21/I21),0)</f>
        <v>0</v>
      </c>
      <c r="AA21" s="276">
        <f t="shared" ref="AA21" si="146">O21</f>
        <v>0</v>
      </c>
      <c r="AB21" s="276">
        <f t="shared" ref="AB21" si="147">P21*R21</f>
        <v>0</v>
      </c>
      <c r="AC21" s="276">
        <f t="shared" si="59"/>
        <v>0</v>
      </c>
      <c r="AD21" s="278">
        <f t="shared" ref="AD21" si="148">IF(S21&gt;0,IF(W21&gt;0,($G$6/160)*(S21/60)*W21,0),IF(W21&gt;0,($G$6/160)*((U21+U22+U23)/60)*W21,0))</f>
        <v>2.5582031249999999</v>
      </c>
      <c r="AE21" s="274">
        <f t="shared" si="15"/>
        <v>25.58203125</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2.5582031249999999</v>
      </c>
      <c r="AM21" s="314">
        <f t="shared" si="149"/>
        <v>25.58203125</v>
      </c>
      <c r="AN21" s="306">
        <f t="shared" ref="AN21" si="150">IF($M21="In (zvyšuje náklady)",0,X21)</f>
        <v>0</v>
      </c>
      <c r="AO21" s="306">
        <f t="shared" ref="AO21" si="151">IF($M21="In (zvyšuje náklady)",0,Y21)</f>
        <v>0</v>
      </c>
      <c r="AP21" s="306">
        <f t="shared" ref="AP21" si="152">IF($M21="In (zvyšuje náklady)",0,Z21)</f>
        <v>0</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5">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2.5582031249999999</v>
      </c>
      <c r="CD21" s="314">
        <f>Y21+AA21+AC21+AE21</f>
        <v>25.58203125</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t="s">
        <v>222</v>
      </c>
      <c r="D24" s="269" t="s">
        <v>214</v>
      </c>
      <c r="E24" s="269" t="s">
        <v>223</v>
      </c>
      <c r="F24" s="269" t="s">
        <v>182</v>
      </c>
      <c r="G24" s="284">
        <v>45323</v>
      </c>
      <c r="H24" s="269" t="s">
        <v>216</v>
      </c>
      <c r="I24" s="269">
        <v>473</v>
      </c>
      <c r="J24" s="273">
        <f t="shared" ref="J24:J27" si="186">IF(I24="N",0,I24)</f>
        <v>473</v>
      </c>
      <c r="K24" s="269" t="s">
        <v>217</v>
      </c>
      <c r="L24" s="273">
        <f t="shared" ref="L24" si="187">IF(K24="N",0,K24)</f>
        <v>0</v>
      </c>
      <c r="M24" s="269" t="s">
        <v>218</v>
      </c>
      <c r="N24" s="283"/>
      <c r="O24" s="283"/>
      <c r="P24" s="301"/>
      <c r="Q24" s="286" t="s">
        <v>50</v>
      </c>
      <c r="R24" s="300">
        <f>VLOOKUP(Q24,vstupy!$B$17:$C$27,2,FALSE)</f>
        <v>0</v>
      </c>
      <c r="S24" s="283"/>
      <c r="T24" s="153" t="s">
        <v>25</v>
      </c>
      <c r="U24" s="218">
        <f>IFERROR(VLOOKUP(T24,vstupy!$B$2:$C$12,2,FALSE),0)</f>
        <v>60</v>
      </c>
      <c r="V24" s="286" t="s">
        <v>12</v>
      </c>
      <c r="W24" s="279">
        <f>VLOOKUP(V24,vstupy!$B$17:$C$27,2,FALSE)</f>
        <v>0.25</v>
      </c>
      <c r="X24" s="281">
        <f t="shared" ref="X24" si="188">IFERROR(IF(J24=0,"N",N24/I24),0)</f>
        <v>0</v>
      </c>
      <c r="Y24" s="276">
        <f t="shared" si="10"/>
        <v>0</v>
      </c>
      <c r="Z24" s="276">
        <f t="shared" ref="Z24" si="189">IFERROR(IF(J24=0,"N",O24/I24),0)</f>
        <v>0</v>
      </c>
      <c r="AA24" s="276">
        <f t="shared" ref="AA24" si="190">O24</f>
        <v>0</v>
      </c>
      <c r="AB24" s="276">
        <f t="shared" ref="AB24" si="191">P24*R24</f>
        <v>0</v>
      </c>
      <c r="AC24" s="276">
        <f t="shared" si="59"/>
        <v>0</v>
      </c>
      <c r="AD24" s="278">
        <f t="shared" ref="AD24" si="192">IF(S24&gt;0,IF(W24&gt;0,($G$6/160)*(S24/60)*W24,0),IF(W24&gt;0,($G$6/160)*((U24+U25+U26)/60)*W24,0))</f>
        <v>2.5582031249999999</v>
      </c>
      <c r="AE24" s="274">
        <f t="shared" si="15"/>
        <v>1210.030078125</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2.5582031249999999</v>
      </c>
      <c r="AM24" s="314">
        <f t="shared" si="193"/>
        <v>1210.030078125</v>
      </c>
      <c r="AN24" s="306">
        <f t="shared" ref="AN24" si="194">IF($M24="In (zvyšuje náklady)",0,X24)</f>
        <v>0</v>
      </c>
      <c r="AO24" s="306">
        <f t="shared" ref="AO24" si="195">IF($M24="In (zvyšuje náklady)",0,Y24)</f>
        <v>0</v>
      </c>
      <c r="AP24" s="306">
        <f t="shared" ref="AP24" si="196">IF($M24="In (zvyšuje náklady)",0,Z24)</f>
        <v>0</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5">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2.5582031249999999</v>
      </c>
      <c r="CD24" s="314">
        <f>Y24+AA24+AC24+AE24</f>
        <v>1210.030078125</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t="s">
        <v>222</v>
      </c>
      <c r="D27" s="269" t="s">
        <v>214</v>
      </c>
      <c r="E27" s="269" t="s">
        <v>223</v>
      </c>
      <c r="F27" s="269" t="s">
        <v>182</v>
      </c>
      <c r="G27" s="284">
        <v>45323</v>
      </c>
      <c r="H27" s="269" t="s">
        <v>221</v>
      </c>
      <c r="I27" s="269">
        <v>10</v>
      </c>
      <c r="J27" s="273">
        <f t="shared" si="186"/>
        <v>10</v>
      </c>
      <c r="K27" s="269" t="s">
        <v>217</v>
      </c>
      <c r="L27" s="273">
        <f t="shared" ref="L27" si="230">IF(K27="N",0,K27)</f>
        <v>0</v>
      </c>
      <c r="M27" s="269" t="s">
        <v>218</v>
      </c>
      <c r="N27" s="283"/>
      <c r="O27" s="283"/>
      <c r="P27" s="301"/>
      <c r="Q27" s="286" t="s">
        <v>50</v>
      </c>
      <c r="R27" s="300">
        <f>VLOOKUP(Q27,vstupy!$B$17:$C$27,2,FALSE)</f>
        <v>0</v>
      </c>
      <c r="S27" s="283"/>
      <c r="T27" s="153" t="s">
        <v>25</v>
      </c>
      <c r="U27" s="218">
        <f>IFERROR(VLOOKUP(T27,vstupy!$B$2:$C$12,2,FALSE),0)</f>
        <v>60</v>
      </c>
      <c r="V27" s="286" t="s">
        <v>12</v>
      </c>
      <c r="W27" s="279">
        <f>VLOOKUP(V27,vstupy!$B$17:$C$27,2,FALSE)</f>
        <v>0.25</v>
      </c>
      <c r="X27" s="281">
        <f t="shared" ref="X27" si="231">IFERROR(IF(J27=0,"N",N27/I27),0)</f>
        <v>0</v>
      </c>
      <c r="Y27" s="276">
        <f t="shared" ref="Y27" si="232">N27</f>
        <v>0</v>
      </c>
      <c r="Z27" s="276">
        <f t="shared" ref="Z27" si="233">IFERROR(IF(J27=0,"N",O27/I27),0)</f>
        <v>0</v>
      </c>
      <c r="AA27" s="276">
        <f t="shared" ref="AA27" si="234">O27</f>
        <v>0</v>
      </c>
      <c r="AB27" s="276">
        <f t="shared" ref="AB27" si="235">P27*R27</f>
        <v>0</v>
      </c>
      <c r="AC27" s="276">
        <f t="shared" ref="AC27" si="236">IFERROR(AB27*J27,0)</f>
        <v>0</v>
      </c>
      <c r="AD27" s="278">
        <f t="shared" ref="AD27" si="237">IF(S27&gt;0,IF(W27&gt;0,($G$6/160)*(S27/60)*W27,0),IF(W27&gt;0,($G$6/160)*((U27+U28+U29)/60)*W27,0))</f>
        <v>2.5582031249999999</v>
      </c>
      <c r="AE27" s="274">
        <f t="shared" ref="AE27" si="238">IFERROR(AD27*J27,0)</f>
        <v>25.58203125</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2.5582031249999999</v>
      </c>
      <c r="AM27" s="314">
        <f t="shared" si="239"/>
        <v>25.58203125</v>
      </c>
      <c r="AN27" s="306">
        <f t="shared" ref="AN27" si="240">IF($M27="In (zvyšuje náklady)",0,X27)</f>
        <v>0</v>
      </c>
      <c r="AO27" s="306">
        <f t="shared" ref="AO27" si="241">IF($M27="In (zvyšuje náklady)",0,Y27)</f>
        <v>0</v>
      </c>
      <c r="AP27" s="306">
        <f t="shared" ref="AP27" si="242">IF($M27="In (zvyšuje náklady)",0,Z27)</f>
        <v>0</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2.5582031249999999</v>
      </c>
      <c r="CD27" s="314">
        <f>Y27+AA27+AC27+AE27</f>
        <v>25.58203125</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t="s">
        <v>224</v>
      </c>
      <c r="D30" s="269" t="s">
        <v>214</v>
      </c>
      <c r="E30" s="269" t="s">
        <v>225</v>
      </c>
      <c r="F30" s="269" t="s">
        <v>182</v>
      </c>
      <c r="G30" s="284">
        <v>45323</v>
      </c>
      <c r="H30" s="269" t="s">
        <v>216</v>
      </c>
      <c r="I30" s="269">
        <v>473</v>
      </c>
      <c r="J30" s="273">
        <f t="shared" ref="J30" si="276">IF(I30="N",0,I30)</f>
        <v>473</v>
      </c>
      <c r="K30" s="269" t="s">
        <v>217</v>
      </c>
      <c r="L30" s="273">
        <f t="shared" ref="L30" si="277">IF(K30="N",0,K30)</f>
        <v>0</v>
      </c>
      <c r="M30" s="269" t="s">
        <v>218</v>
      </c>
      <c r="N30" s="283"/>
      <c r="O30" s="283"/>
      <c r="P30" s="301">
        <v>250</v>
      </c>
      <c r="Q30" s="286" t="s">
        <v>12</v>
      </c>
      <c r="R30" s="300">
        <f>VLOOKUP(Q30,vstupy!$B$17:$C$27,2,FALSE)</f>
        <v>0.25</v>
      </c>
      <c r="S30" s="283"/>
      <c r="T30" s="153" t="s">
        <v>51</v>
      </c>
      <c r="U30" s="218">
        <f>IFERROR(VLOOKUP(T30,vstupy!$B$2:$C$12,2,FALSE),0)</f>
        <v>0</v>
      </c>
      <c r="V30" s="286" t="s">
        <v>50</v>
      </c>
      <c r="W30" s="279">
        <f>VLOOKUP(V30,vstupy!$B$17:$C$27,2,FALSE)</f>
        <v>0</v>
      </c>
      <c r="X30" s="281">
        <f t="shared" ref="X30" si="278">IFERROR(IF(J30=0,"N",N30/I30),0)</f>
        <v>0</v>
      </c>
      <c r="Y30" s="276">
        <f t="shared" ref="Y30" si="279">N30</f>
        <v>0</v>
      </c>
      <c r="Z30" s="276">
        <f t="shared" ref="Z30" si="280">IFERROR(IF(J30=0,"N",O30/I30),0)</f>
        <v>0</v>
      </c>
      <c r="AA30" s="276">
        <f t="shared" ref="AA30" si="281">O30</f>
        <v>0</v>
      </c>
      <c r="AB30" s="276">
        <f t="shared" ref="AB30" si="282">P30*R30</f>
        <v>62.5</v>
      </c>
      <c r="AC30" s="276">
        <f t="shared" si="59"/>
        <v>29562.5</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62.5</v>
      </c>
      <c r="AK30" s="303">
        <f t="shared" si="284"/>
        <v>29562.5</v>
      </c>
      <c r="AL30" s="303">
        <f t="shared" si="284"/>
        <v>0</v>
      </c>
      <c r="AM30" s="314">
        <f t="shared" si="284"/>
        <v>0</v>
      </c>
      <c r="AN30" s="306">
        <f t="shared" ref="AN30" si="285">IF($M30="In (zvyšuje náklady)",0,X30)</f>
        <v>0</v>
      </c>
      <c r="AO30" s="306">
        <f t="shared" ref="AO30" si="286">IF($M30="In (zvyšuje náklady)",0,Y30)</f>
        <v>0</v>
      </c>
      <c r="AP30" s="306">
        <f t="shared" ref="AP30" si="287">IF($M30="In (zvyšuje náklady)",0,Z30)</f>
        <v>0</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62.5</v>
      </c>
      <c r="CD30" s="314">
        <f>Y30+AA30+AC30+AE30</f>
        <v>29562.5</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t="s">
        <v>224</v>
      </c>
      <c r="D33" s="269" t="s">
        <v>214</v>
      </c>
      <c r="E33" s="269" t="s">
        <v>225</v>
      </c>
      <c r="F33" s="269" t="s">
        <v>184</v>
      </c>
      <c r="G33" s="284">
        <v>45323</v>
      </c>
      <c r="H33" s="269" t="s">
        <v>221</v>
      </c>
      <c r="I33" s="269">
        <v>10</v>
      </c>
      <c r="J33" s="273">
        <f t="shared" ref="J33" si="321">IF(I33="N",0,I33)</f>
        <v>10</v>
      </c>
      <c r="K33" s="269" t="s">
        <v>217</v>
      </c>
      <c r="L33" s="273">
        <f t="shared" ref="L33" si="322">IF(K33="N",0,K33)</f>
        <v>0</v>
      </c>
      <c r="M33" s="269" t="s">
        <v>218</v>
      </c>
      <c r="N33" s="283"/>
      <c r="O33" s="283"/>
      <c r="P33" s="301">
        <v>250</v>
      </c>
      <c r="Q33" s="286" t="s">
        <v>12</v>
      </c>
      <c r="R33" s="300">
        <f>VLOOKUP(Q33,vstupy!$B$17:$C$27,2,FALSE)</f>
        <v>0.25</v>
      </c>
      <c r="S33" s="283"/>
      <c r="T33" s="153" t="s">
        <v>51</v>
      </c>
      <c r="U33" s="218">
        <f>IFERROR(VLOOKUP(T33,vstupy!$B$2:$C$12,2,FALSE),0)</f>
        <v>0</v>
      </c>
      <c r="V33" s="286" t="s">
        <v>50</v>
      </c>
      <c r="W33" s="279">
        <f>VLOOKUP(V33,vstupy!$B$17:$C$27,2,FALSE)</f>
        <v>0</v>
      </c>
      <c r="X33" s="281">
        <f t="shared" ref="X33" si="323">IFERROR(IF(J33=0,"N",N33/I33),0)</f>
        <v>0</v>
      </c>
      <c r="Y33" s="276">
        <f t="shared" ref="Y33" si="324">N33</f>
        <v>0</v>
      </c>
      <c r="Z33" s="276">
        <f t="shared" ref="Z33" si="325">IFERROR(IF(J33=0,"N",O33/I33),0)</f>
        <v>0</v>
      </c>
      <c r="AA33" s="276">
        <f t="shared" ref="AA33" si="326">O33</f>
        <v>0</v>
      </c>
      <c r="AB33" s="276">
        <f t="shared" ref="AB33" si="327">P33*R33</f>
        <v>62.5</v>
      </c>
      <c r="AC33" s="276">
        <f t="shared" si="59"/>
        <v>625</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62.5</v>
      </c>
      <c r="AK33" s="303">
        <f t="shared" si="329"/>
        <v>625</v>
      </c>
      <c r="AL33" s="303">
        <f t="shared" si="329"/>
        <v>0</v>
      </c>
      <c r="AM33" s="314">
        <f t="shared" si="329"/>
        <v>0</v>
      </c>
      <c r="AN33" s="306">
        <f t="shared" ref="AN33" si="330">IF($M33="In (zvyšuje náklady)",0,X33)</f>
        <v>0</v>
      </c>
      <c r="AO33" s="306">
        <f t="shared" ref="AO33" si="331">IF($M33="In (zvyšuje náklady)",0,Y33)</f>
        <v>0</v>
      </c>
      <c r="AP33" s="306">
        <f t="shared" ref="AP33" si="332">IF($M33="In (zvyšuje náklady)",0,Z33)</f>
        <v>0</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t="str">
        <f>IF(F33=vstupy!F$6,"1",0)</f>
        <v>1</v>
      </c>
      <c r="BM33" s="291">
        <f t="shared" ref="BM33" si="350">IF($BL33="1",AF33,0)</f>
        <v>0</v>
      </c>
      <c r="BN33" s="303">
        <f t="shared" ref="BN33" si="351">IF($BL33="1",AG33,0)</f>
        <v>0</v>
      </c>
      <c r="BO33" s="303">
        <f t="shared" ref="BO33" si="352">IF($BL33="1",AH33,0)</f>
        <v>0</v>
      </c>
      <c r="BP33" s="303">
        <f t="shared" ref="BP33" si="353">IF($BL33="1",AI33,0)</f>
        <v>0</v>
      </c>
      <c r="BQ33" s="303">
        <f t="shared" ref="BQ33" si="354">IF($BL33="1",AJ33,0)</f>
        <v>62.5</v>
      </c>
      <c r="BR33" s="303">
        <f t="shared" ref="BR33" si="355">IF($BL33="1",AK33,0)</f>
        <v>625</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62.5</v>
      </c>
      <c r="CD33" s="314">
        <f>Y33+AA33+AC33+AE33</f>
        <v>625</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t="s">
        <v>226</v>
      </c>
      <c r="D36" s="269" t="s">
        <v>214</v>
      </c>
      <c r="E36" s="269" t="s">
        <v>227</v>
      </c>
      <c r="F36" s="269" t="s">
        <v>184</v>
      </c>
      <c r="G36" s="284">
        <v>45323</v>
      </c>
      <c r="H36" s="269" t="s">
        <v>221</v>
      </c>
      <c r="I36" s="269">
        <v>10</v>
      </c>
      <c r="J36" s="273">
        <f t="shared" ref="J36" si="366">IF(I36="N",0,I36)</f>
        <v>10</v>
      </c>
      <c r="K36" s="269" t="s">
        <v>217</v>
      </c>
      <c r="L36" s="273">
        <f t="shared" ref="L36" si="367">IF(K36="N",0,K36)</f>
        <v>0</v>
      </c>
      <c r="M36" s="269" t="s">
        <v>218</v>
      </c>
      <c r="N36" s="283"/>
      <c r="O36" s="283"/>
      <c r="P36" s="301"/>
      <c r="Q36" s="286" t="s">
        <v>50</v>
      </c>
      <c r="R36" s="300">
        <f>VLOOKUP(Q36,vstupy!$B$17:$C$27,2,FALSE)</f>
        <v>0</v>
      </c>
      <c r="S36" s="283"/>
      <c r="T36" s="153" t="s">
        <v>20</v>
      </c>
      <c r="U36" s="218">
        <f>IFERROR(VLOOKUP(T36,vstupy!$B$2:$C$12,2,FALSE),0)</f>
        <v>30</v>
      </c>
      <c r="V36" s="286" t="s">
        <v>12</v>
      </c>
      <c r="W36" s="279">
        <f>VLOOKUP(V36,vstupy!$B$17:$C$27,2,FALSE)</f>
        <v>0.25</v>
      </c>
      <c r="X36" s="281">
        <f t="shared" ref="X36" si="368">IFERROR(IF(J36=0,"N",N36/I36),0)</f>
        <v>0</v>
      </c>
      <c r="Y36" s="276">
        <f t="shared" ref="Y36" si="369">N36</f>
        <v>0</v>
      </c>
      <c r="Z36" s="276">
        <f t="shared" ref="Z36" si="370">IFERROR(IF(J36=0,"N",O36/I36),0)</f>
        <v>0</v>
      </c>
      <c r="AA36" s="276">
        <f t="shared" ref="AA36" si="371">O36</f>
        <v>0</v>
      </c>
      <c r="AB36" s="276">
        <f t="shared" ref="AB36" si="372">P36*R36</f>
        <v>0</v>
      </c>
      <c r="AC36" s="276">
        <f t="shared" si="59"/>
        <v>0</v>
      </c>
      <c r="AD36" s="278">
        <f t="shared" ref="AD36" si="373">IF(S36&gt;0,IF(W36&gt;0,($G$6/160)*(S36/60)*W36,0),IF(W36&gt;0,($G$6/160)*((U36+U37+U38)/60)*W36,0))</f>
        <v>1.2791015625</v>
      </c>
      <c r="AE36" s="274">
        <f t="shared" si="15"/>
        <v>12.791015625</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1.2791015625</v>
      </c>
      <c r="AM36" s="314">
        <f t="shared" si="374"/>
        <v>12.791015625</v>
      </c>
      <c r="AN36" s="306">
        <f t="shared" ref="AN36" si="375">IF($M36="In (zvyšuje náklady)",0,X36)</f>
        <v>0</v>
      </c>
      <c r="AO36" s="306">
        <f t="shared" ref="AO36" si="376">IF($M36="In (zvyšuje náklady)",0,Y36)</f>
        <v>0</v>
      </c>
      <c r="AP36" s="306">
        <f t="shared" ref="AP36" si="377">IF($M36="In (zvyšuje náklady)",0,Z36)</f>
        <v>0</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t="str">
        <f>IF(F36=vstupy!F$6,"1",0)</f>
        <v>1</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1.2791015625</v>
      </c>
      <c r="BT36" s="314">
        <f t="shared" ref="BT36" si="402">IF($BL36="1",AM36,0)</f>
        <v>12.791015625</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1.2791015625</v>
      </c>
      <c r="CD36" s="314">
        <f>Y36+AA36+AC36+AE36</f>
        <v>12.791015625</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t="s">
        <v>226</v>
      </c>
      <c r="D39" s="269" t="s">
        <v>214</v>
      </c>
      <c r="E39" s="269" t="s">
        <v>227</v>
      </c>
      <c r="F39" s="269" t="s">
        <v>182</v>
      </c>
      <c r="G39" s="284">
        <v>45323</v>
      </c>
      <c r="H39" s="269" t="s">
        <v>216</v>
      </c>
      <c r="I39" s="269">
        <v>473</v>
      </c>
      <c r="J39" s="273">
        <f t="shared" ref="J39" si="411">IF(I39="N",0,I39)</f>
        <v>473</v>
      </c>
      <c r="K39" s="269" t="s">
        <v>217</v>
      </c>
      <c r="L39" s="273">
        <f t="shared" ref="L39" si="412">IF(K39="N",0,K39)</f>
        <v>0</v>
      </c>
      <c r="M39" s="269" t="s">
        <v>218</v>
      </c>
      <c r="N39" s="283"/>
      <c r="O39" s="283"/>
      <c r="P39" s="301"/>
      <c r="Q39" s="286" t="s">
        <v>50</v>
      </c>
      <c r="R39" s="300">
        <f>VLOOKUP(Q39,vstupy!$B$17:$C$27,2,FALSE)</f>
        <v>0</v>
      </c>
      <c r="S39" s="283"/>
      <c r="T39" s="153" t="s">
        <v>20</v>
      </c>
      <c r="U39" s="218">
        <f>IFERROR(VLOOKUP(T39,vstupy!$B$2:$C$12,2,FALSE),0)</f>
        <v>30</v>
      </c>
      <c r="V39" s="286" t="s">
        <v>12</v>
      </c>
      <c r="W39" s="279">
        <f>VLOOKUP(V39,vstupy!$B$17:$C$27,2,FALSE)</f>
        <v>0.25</v>
      </c>
      <c r="X39" s="281">
        <f t="shared" ref="X39" si="413">IFERROR(IF(J39=0,"N",N39/I39),0)</f>
        <v>0</v>
      </c>
      <c r="Y39" s="276">
        <f t="shared" ref="Y39" si="414">N39</f>
        <v>0</v>
      </c>
      <c r="Z39" s="276">
        <f t="shared" ref="Z39" si="415">IFERROR(IF(J39=0,"N",O39/I39),0)</f>
        <v>0</v>
      </c>
      <c r="AA39" s="276">
        <f t="shared" ref="AA39" si="416">O39</f>
        <v>0</v>
      </c>
      <c r="AB39" s="276">
        <f t="shared" ref="AB39" si="417">P39*R39</f>
        <v>0</v>
      </c>
      <c r="AC39" s="276">
        <f t="shared" si="59"/>
        <v>0</v>
      </c>
      <c r="AD39" s="278">
        <f t="shared" ref="AD39" si="418">IF(S39&gt;0,IF(W39&gt;0,($G$6/160)*(S39/60)*W39,0),IF(W39&gt;0,($G$6/160)*((U39+U40+U41)/60)*W39,0))</f>
        <v>1.2791015625</v>
      </c>
      <c r="AE39" s="274">
        <f t="shared" si="15"/>
        <v>605.01503906250002</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1.2791015625</v>
      </c>
      <c r="AM39" s="314">
        <f t="shared" si="419"/>
        <v>605.01503906250002</v>
      </c>
      <c r="AN39" s="306">
        <f t="shared" ref="AN39" si="420">IF($M39="In (zvyšuje náklady)",0,X39)</f>
        <v>0</v>
      </c>
      <c r="AO39" s="306">
        <f t="shared" ref="AO39" si="421">IF($M39="In (zvyšuje náklady)",0,Y39)</f>
        <v>0</v>
      </c>
      <c r="AP39" s="306">
        <f t="shared" ref="AP39" si="422">IF($M39="In (zvyšuje náklady)",0,Z39)</f>
        <v>0</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1.2791015625</v>
      </c>
      <c r="CD39" s="314">
        <f>Y39+AA39+AC39+AE39</f>
        <v>605.01503906250002</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t="s">
        <v>229</v>
      </c>
      <c r="D42" s="270" t="s">
        <v>214</v>
      </c>
      <c r="E42" s="270" t="s">
        <v>227</v>
      </c>
      <c r="F42" s="269" t="s">
        <v>182</v>
      </c>
      <c r="G42" s="284">
        <v>45323</v>
      </c>
      <c r="H42" s="269" t="s">
        <v>220</v>
      </c>
      <c r="I42" s="269">
        <v>12</v>
      </c>
      <c r="J42" s="273">
        <f t="shared" ref="J42" si="456">IF(I42="N",0,I42)</f>
        <v>12</v>
      </c>
      <c r="K42" s="269" t="s">
        <v>217</v>
      </c>
      <c r="L42" s="273">
        <f t="shared" ref="L42" si="457">IF(K42="N",0,K42)</f>
        <v>0</v>
      </c>
      <c r="M42" s="269" t="s">
        <v>218</v>
      </c>
      <c r="N42" s="269"/>
      <c r="O42" s="269"/>
      <c r="P42" s="301"/>
      <c r="Q42" s="286" t="s">
        <v>50</v>
      </c>
      <c r="R42" s="300">
        <f>VLOOKUP(Q42,vstupy!$B$17:$C$27,2,FALSE)</f>
        <v>0</v>
      </c>
      <c r="S42" s="269"/>
      <c r="T42" s="153" t="s">
        <v>20</v>
      </c>
      <c r="U42" s="218">
        <f>IFERROR(VLOOKUP(T42,vstupy!$B$2:$C$12,2,FALSE),0)</f>
        <v>30</v>
      </c>
      <c r="V42" s="286" t="s">
        <v>12</v>
      </c>
      <c r="W42" s="279">
        <f>VLOOKUP(V42,vstupy!$B$17:$C$27,2,FALSE)</f>
        <v>0.25</v>
      </c>
      <c r="X42" s="281">
        <f t="shared" ref="X42" si="458">IFERROR(IF(J42=0,"N",N42/I42),0)</f>
        <v>0</v>
      </c>
      <c r="Y42" s="276">
        <f t="shared" ref="Y42" si="459">N42</f>
        <v>0</v>
      </c>
      <c r="Z42" s="276">
        <f t="shared" ref="Z42" si="460">IFERROR(IF(J42=0,"N",O42/I42),0)</f>
        <v>0</v>
      </c>
      <c r="AA42" s="276">
        <f t="shared" ref="AA42" si="461">O42</f>
        <v>0</v>
      </c>
      <c r="AB42" s="276">
        <f t="shared" ref="AB42" si="462">P42*R42</f>
        <v>0</v>
      </c>
      <c r="AC42" s="276">
        <f t="shared" si="59"/>
        <v>0</v>
      </c>
      <c r="AD42" s="278">
        <f t="shared" ref="AD42" si="463">IF(S42&gt;0,IF(W42&gt;0,($G$6/160)*(S42/60)*W42,0),IF(W42&gt;0,($G$6/160)*((U42+U43+U44)/60)*W42,0))</f>
        <v>1.2791015625</v>
      </c>
      <c r="AE42" s="274">
        <f t="shared" si="15"/>
        <v>15.349218749999999</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1.2791015625</v>
      </c>
      <c r="AM42" s="314">
        <f t="shared" si="464"/>
        <v>15.349218749999999</v>
      </c>
      <c r="AN42" s="306">
        <f t="shared" ref="AN42" si="465">IF($M42="In (zvyšuje náklady)",0,X42)</f>
        <v>0</v>
      </c>
      <c r="AO42" s="306">
        <f t="shared" ref="AO42" si="466">IF($M42="In (zvyšuje náklady)",0,Y42)</f>
        <v>0</v>
      </c>
      <c r="AP42" s="306">
        <f t="shared" ref="AP42" si="467">IF($M42="In (zvyšuje náklady)",0,Z42)</f>
        <v>0</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1.2791015625</v>
      </c>
      <c r="CD42" s="314">
        <f>Y42+AA42+AC42+AE42</f>
        <v>15.349218749999999</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t="s">
        <v>230</v>
      </c>
      <c r="D45" s="270" t="s">
        <v>214</v>
      </c>
      <c r="E45" s="270" t="s">
        <v>231</v>
      </c>
      <c r="F45" s="269" t="s">
        <v>182</v>
      </c>
      <c r="G45" s="284">
        <v>45323</v>
      </c>
      <c r="H45" s="269" t="s">
        <v>216</v>
      </c>
      <c r="I45" s="269">
        <v>473</v>
      </c>
      <c r="J45" s="273">
        <f>IF(I45="N",0,I45)</f>
        <v>473</v>
      </c>
      <c r="K45" s="269" t="s">
        <v>217</v>
      </c>
      <c r="L45" s="273">
        <f t="shared" ref="L45" si="501">IF(K45="N",0,K45)</f>
        <v>0</v>
      </c>
      <c r="M45" s="269" t="s">
        <v>218</v>
      </c>
      <c r="N45" s="269"/>
      <c r="O45" s="269"/>
      <c r="P45" s="301">
        <v>250</v>
      </c>
      <c r="Q45" s="286" t="s">
        <v>12</v>
      </c>
      <c r="R45" s="300">
        <f>VLOOKUP(Q45,vstupy!$B$17:$C$27,2,FALSE)</f>
        <v>0.25</v>
      </c>
      <c r="S45" s="269"/>
      <c r="T45" s="153" t="s">
        <v>51</v>
      </c>
      <c r="U45" s="218">
        <f>IFERROR(VLOOKUP(T45,vstupy!$B$2:$C$12,2,FALSE),0)</f>
        <v>0</v>
      </c>
      <c r="V45" s="286" t="s">
        <v>50</v>
      </c>
      <c r="W45" s="279">
        <f>VLOOKUP(V45,vstupy!$B$17:$C$27,2,FALSE)</f>
        <v>0</v>
      </c>
      <c r="X45" s="281">
        <f t="shared" ref="X45" si="502">IFERROR(IF(J45=0,"N",N45/I45),0)</f>
        <v>0</v>
      </c>
      <c r="Y45" s="276">
        <f t="shared" ref="Y45" si="503">N45</f>
        <v>0</v>
      </c>
      <c r="Z45" s="276">
        <f t="shared" ref="Z45" si="504">IFERROR(IF(J45=0,"N",O45/I45),0)</f>
        <v>0</v>
      </c>
      <c r="AA45" s="276">
        <f t="shared" ref="AA45" si="505">O45</f>
        <v>0</v>
      </c>
      <c r="AB45" s="276">
        <f t="shared" ref="AB45" si="506">P45*R45</f>
        <v>62.5</v>
      </c>
      <c r="AC45" s="276">
        <f t="shared" si="59"/>
        <v>29562.5</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62.5</v>
      </c>
      <c r="AK45" s="303">
        <f t="shared" si="508"/>
        <v>29562.5</v>
      </c>
      <c r="AL45" s="303">
        <f t="shared" si="508"/>
        <v>0</v>
      </c>
      <c r="AM45" s="314">
        <f t="shared" si="508"/>
        <v>0</v>
      </c>
      <c r="AN45" s="306">
        <f t="shared" ref="AN45" si="509">IF($M45="In (zvyšuje náklady)",0,X45)</f>
        <v>0</v>
      </c>
      <c r="AO45" s="306">
        <f t="shared" ref="AO45" si="510">IF($M45="In (zvyšuje náklady)",0,Y45)</f>
        <v>0</v>
      </c>
      <c r="AP45" s="306">
        <f t="shared" ref="AP45" si="511">IF($M45="In (zvyšuje náklady)",0,Z45)</f>
        <v>0</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62.5</v>
      </c>
      <c r="CD45" s="314">
        <f>Y45+AA45+AC45+AE45</f>
        <v>29562.5</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t="s">
        <v>232</v>
      </c>
      <c r="D48" s="270" t="s">
        <v>214</v>
      </c>
      <c r="E48" s="270" t="s">
        <v>233</v>
      </c>
      <c r="F48" s="269" t="s">
        <v>182</v>
      </c>
      <c r="G48" s="284">
        <v>45323</v>
      </c>
      <c r="H48" s="269" t="s">
        <v>216</v>
      </c>
      <c r="I48" s="269">
        <v>473</v>
      </c>
      <c r="J48" s="273">
        <f t="shared" ref="J48" si="545">IF(I48="N",0,I48)</f>
        <v>473</v>
      </c>
      <c r="K48" s="269" t="s">
        <v>217</v>
      </c>
      <c r="L48" s="273">
        <f t="shared" ref="L48" si="546">IF(K48="N",0,K48)</f>
        <v>0</v>
      </c>
      <c r="M48" s="269" t="s">
        <v>218</v>
      </c>
      <c r="N48" s="269"/>
      <c r="O48" s="269"/>
      <c r="P48" s="301"/>
      <c r="Q48" s="286" t="s">
        <v>50</v>
      </c>
      <c r="R48" s="300">
        <f>VLOOKUP(Q48,vstupy!$B$17:$C$27,2,FALSE)</f>
        <v>0</v>
      </c>
      <c r="S48" s="269"/>
      <c r="T48" s="153" t="s">
        <v>26</v>
      </c>
      <c r="U48" s="218">
        <f>IFERROR(VLOOKUP(T48,vstupy!$B$2:$C$12,2,FALSE),0)</f>
        <v>650</v>
      </c>
      <c r="V48" s="286" t="s">
        <v>12</v>
      </c>
      <c r="W48" s="279">
        <f>VLOOKUP(V48,vstupy!$B$17:$C$27,2,FALSE)</f>
        <v>0.25</v>
      </c>
      <c r="X48" s="281">
        <f t="shared" ref="X48" si="547">IFERROR(IF(J48=0,"N",N48/I48),0)</f>
        <v>0</v>
      </c>
      <c r="Y48" s="276">
        <f t="shared" ref="Y48" si="548">N48</f>
        <v>0</v>
      </c>
      <c r="Z48" s="276">
        <f t="shared" ref="Z48" si="549">IFERROR(IF(J48=0,"N",O48/I48),0)</f>
        <v>0</v>
      </c>
      <c r="AA48" s="276">
        <f t="shared" ref="AA48:AA84" si="550">O48</f>
        <v>0</v>
      </c>
      <c r="AB48" s="276">
        <f t="shared" ref="AB48" si="551">P48*R48</f>
        <v>0</v>
      </c>
      <c r="AC48" s="276">
        <f t="shared" si="59"/>
        <v>0</v>
      </c>
      <c r="AD48" s="278">
        <f t="shared" ref="AD48" si="552">IF(S48&gt;0,IF(W48&gt;0,($G$6/160)*(S48/60)*W48,0),IF(W48&gt;0,($G$6/160)*((U48+U49+U50)/60)*W48,0))</f>
        <v>27.7138671875</v>
      </c>
      <c r="AE48" s="274">
        <f t="shared" si="15"/>
        <v>13108.6591796875</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27.7138671875</v>
      </c>
      <c r="AM48" s="314">
        <f t="shared" si="553"/>
        <v>13108.6591796875</v>
      </c>
      <c r="AN48" s="306">
        <f t="shared" ref="AN48" si="554">IF($M48="In (zvyšuje náklady)",0,X48)</f>
        <v>0</v>
      </c>
      <c r="AO48" s="306">
        <f t="shared" ref="AO48" si="555">IF($M48="In (zvyšuje náklady)",0,Y48)</f>
        <v>0</v>
      </c>
      <c r="AP48" s="306">
        <f t="shared" ref="AP48" si="556">IF($M48="In (zvyšuje náklady)",0,Z48)</f>
        <v>0</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27.7138671875</v>
      </c>
      <c r="CD48" s="314">
        <f>Y48+AA48+AC48+AE48</f>
        <v>13108.6591796875</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t="s">
        <v>234</v>
      </c>
      <c r="D51" s="270" t="s">
        <v>214</v>
      </c>
      <c r="E51" s="270" t="s">
        <v>235</v>
      </c>
      <c r="F51" s="269" t="s">
        <v>182</v>
      </c>
      <c r="G51" s="284">
        <v>45323</v>
      </c>
      <c r="H51" s="269" t="s">
        <v>216</v>
      </c>
      <c r="I51" s="269">
        <v>473</v>
      </c>
      <c r="J51" s="273">
        <f t="shared" ref="J51" si="590">IF(I51="N",0,I51)</f>
        <v>473</v>
      </c>
      <c r="K51" s="269" t="s">
        <v>217</v>
      </c>
      <c r="L51" s="273">
        <f t="shared" ref="L51:L84" si="591">IF(K51="N",0,K51)</f>
        <v>0</v>
      </c>
      <c r="M51" s="269" t="s">
        <v>218</v>
      </c>
      <c r="N51" s="269"/>
      <c r="O51" s="269"/>
      <c r="P51" s="301"/>
      <c r="Q51" s="286" t="s">
        <v>50</v>
      </c>
      <c r="R51" s="300">
        <f>VLOOKUP(Q51,vstupy!$B$17:$C$27,2,FALSE)</f>
        <v>0</v>
      </c>
      <c r="S51" s="269"/>
      <c r="T51" s="153" t="s">
        <v>25</v>
      </c>
      <c r="U51" s="218">
        <f>IFERROR(VLOOKUP(T51,vstupy!$B$2:$C$12,2,FALSE),0)</f>
        <v>60</v>
      </c>
      <c r="V51" s="286" t="s">
        <v>12</v>
      </c>
      <c r="W51" s="279">
        <f>VLOOKUP(V51,vstupy!$B$17:$C$27,2,FALSE)</f>
        <v>0.25</v>
      </c>
      <c r="X51" s="281">
        <f t="shared" ref="X51" si="592">IFERROR(IF(J51=0,"N",N51/I51),0)</f>
        <v>0</v>
      </c>
      <c r="Y51" s="276">
        <f t="shared" ref="Y51" si="593">N51</f>
        <v>0</v>
      </c>
      <c r="Z51" s="276">
        <f t="shared" ref="Z51" si="594">IFERROR(IF(J51=0,"N",O51/I51),0)</f>
        <v>0</v>
      </c>
      <c r="AA51" s="276">
        <f t="shared" ref="AA51:AA87" si="595">O51</f>
        <v>0</v>
      </c>
      <c r="AB51" s="276">
        <f t="shared" ref="AB51" si="596">P51*R51</f>
        <v>0</v>
      </c>
      <c r="AC51" s="276">
        <f t="shared" si="59"/>
        <v>0</v>
      </c>
      <c r="AD51" s="278">
        <f t="shared" ref="AD51" si="597">IF(S51&gt;0,IF(W51&gt;0,($G$6/160)*(S51/60)*W51,0),IF(W51&gt;0,($G$6/160)*((U51+U52+U53)/60)*W51,0))</f>
        <v>2.5582031249999999</v>
      </c>
      <c r="AE51" s="274">
        <f t="shared" si="15"/>
        <v>1210.030078125</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2.5582031249999999</v>
      </c>
      <c r="AM51" s="314">
        <f t="shared" si="598"/>
        <v>1210.030078125</v>
      </c>
      <c r="AN51" s="306">
        <f t="shared" ref="AN51" si="599">IF($M51="In (zvyšuje náklady)",0,X51)</f>
        <v>0</v>
      </c>
      <c r="AO51" s="306">
        <f t="shared" ref="AO51" si="600">IF($M51="In (zvyšuje náklady)",0,Y51)</f>
        <v>0</v>
      </c>
      <c r="AP51" s="306">
        <f t="shared" ref="AP51" si="601">IF($M51="In (zvyšuje náklady)",0,Z51)</f>
        <v>0</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2.5582031249999999</v>
      </c>
      <c r="CD51" s="314">
        <f>Y51+AA51+AC51+AE51</f>
        <v>1210.030078125</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t="s">
        <v>230</v>
      </c>
      <c r="D54" s="270" t="s">
        <v>214</v>
      </c>
      <c r="E54" s="270" t="s">
        <v>236</v>
      </c>
      <c r="F54" s="269" t="s">
        <v>184</v>
      </c>
      <c r="G54" s="284">
        <v>45323</v>
      </c>
      <c r="H54" s="269" t="s">
        <v>221</v>
      </c>
      <c r="I54" s="269">
        <v>10</v>
      </c>
      <c r="J54" s="273">
        <f t="shared" ref="J54" si="635">IF(I54="N",0,I54)</f>
        <v>10</v>
      </c>
      <c r="K54" s="269" t="s">
        <v>217</v>
      </c>
      <c r="L54" s="273">
        <f t="shared" si="591"/>
        <v>0</v>
      </c>
      <c r="M54" s="269" t="s">
        <v>218</v>
      </c>
      <c r="N54" s="269"/>
      <c r="O54" s="269"/>
      <c r="P54" s="301">
        <v>250</v>
      </c>
      <c r="Q54" s="286" t="s">
        <v>12</v>
      </c>
      <c r="R54" s="300">
        <f>VLOOKUP(Q54,vstupy!$B$17:$C$27,2,FALSE)</f>
        <v>0.25</v>
      </c>
      <c r="S54" s="269"/>
      <c r="T54" s="153" t="s">
        <v>51</v>
      </c>
      <c r="U54" s="218">
        <f>IFERROR(VLOOKUP(T54,vstupy!$B$2:$C$12,2,FALSE),0)</f>
        <v>0</v>
      </c>
      <c r="V54" s="286" t="s">
        <v>50</v>
      </c>
      <c r="W54" s="279">
        <f>VLOOKUP(V54,vstupy!$B$17:$C$27,2,FALSE)</f>
        <v>0</v>
      </c>
      <c r="X54" s="281">
        <f t="shared" ref="X54" si="636">IFERROR(IF(J54=0,"N",N54/I54),0)</f>
        <v>0</v>
      </c>
      <c r="Y54" s="276">
        <f t="shared" ref="Y54" si="637">N54</f>
        <v>0</v>
      </c>
      <c r="Z54" s="276">
        <f t="shared" ref="Z54" si="638">IFERROR(IF(J54=0,"N",O54/I54),0)</f>
        <v>0</v>
      </c>
      <c r="AA54" s="276">
        <f t="shared" ref="AA54:AA90" si="639">O54</f>
        <v>0</v>
      </c>
      <c r="AB54" s="276">
        <f t="shared" ref="AB54" si="640">P54*R54</f>
        <v>62.5</v>
      </c>
      <c r="AC54" s="276">
        <f t="shared" si="59"/>
        <v>625</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62.5</v>
      </c>
      <c r="AK54" s="303">
        <f t="shared" si="642"/>
        <v>625</v>
      </c>
      <c r="AL54" s="303">
        <f t="shared" si="642"/>
        <v>0</v>
      </c>
      <c r="AM54" s="314">
        <f t="shared" si="642"/>
        <v>0</v>
      </c>
      <c r="AN54" s="306">
        <f t="shared" ref="AN54" si="643">IF($M54="In (zvyšuje náklady)",0,X54)</f>
        <v>0</v>
      </c>
      <c r="AO54" s="306">
        <f t="shared" ref="AO54" si="644">IF($M54="In (zvyšuje náklady)",0,Y54)</f>
        <v>0</v>
      </c>
      <c r="AP54" s="306">
        <f t="shared" ref="AP54" si="645">IF($M54="In (zvyšuje náklady)",0,Z54)</f>
        <v>0</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t="str">
        <f>IF(F54=vstupy!F$6,"1",0)</f>
        <v>1</v>
      </c>
      <c r="BM54" s="291">
        <f t="shared" ref="BM54" si="663">IF($BL54="1",AF54,0)</f>
        <v>0</v>
      </c>
      <c r="BN54" s="303">
        <f t="shared" ref="BN54" si="664">IF($BL54="1",AG54,0)</f>
        <v>0</v>
      </c>
      <c r="BO54" s="303">
        <f t="shared" ref="BO54" si="665">IF($BL54="1",AH54,0)</f>
        <v>0</v>
      </c>
      <c r="BP54" s="303">
        <f t="shared" ref="BP54" si="666">IF($BL54="1",AI54,0)</f>
        <v>0</v>
      </c>
      <c r="BQ54" s="303">
        <f t="shared" ref="BQ54" si="667">IF($BL54="1",AJ54,0)</f>
        <v>62.5</v>
      </c>
      <c r="BR54" s="303">
        <f t="shared" ref="BR54" si="668">IF($BL54="1",AK54,0)</f>
        <v>625</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62.5</v>
      </c>
      <c r="CD54" s="314">
        <f>Y54+AA54+AC54+AE54</f>
        <v>625</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t="s">
        <v>237</v>
      </c>
      <c r="D57" s="270" t="s">
        <v>214</v>
      </c>
      <c r="E57" s="270" t="s">
        <v>238</v>
      </c>
      <c r="F57" s="269" t="s">
        <v>184</v>
      </c>
      <c r="G57" s="284">
        <v>45323</v>
      </c>
      <c r="H57" s="269" t="s">
        <v>221</v>
      </c>
      <c r="I57" s="269">
        <v>10</v>
      </c>
      <c r="J57" s="273">
        <f t="shared" ref="J57" si="679">IF(I57="N",0,I57)</f>
        <v>10</v>
      </c>
      <c r="K57" s="269" t="s">
        <v>217</v>
      </c>
      <c r="L57" s="273">
        <f t="shared" si="591"/>
        <v>0</v>
      </c>
      <c r="M57" s="269" t="s">
        <v>218</v>
      </c>
      <c r="N57" s="269"/>
      <c r="O57" s="269"/>
      <c r="P57" s="301"/>
      <c r="Q57" s="286" t="s">
        <v>50</v>
      </c>
      <c r="R57" s="300">
        <f>VLOOKUP(Q57,vstupy!$B$17:$C$27,2,FALSE)</f>
        <v>0</v>
      </c>
      <c r="S57" s="269"/>
      <c r="T57" s="153" t="s">
        <v>26</v>
      </c>
      <c r="U57" s="218">
        <f>IFERROR(VLOOKUP(T57,vstupy!$B$2:$C$12,2,FALSE),0)</f>
        <v>650</v>
      </c>
      <c r="V57" s="286" t="s">
        <v>12</v>
      </c>
      <c r="W57" s="279">
        <f>VLOOKUP(V57,vstupy!$B$17:$C$27,2,FALSE)</f>
        <v>0.25</v>
      </c>
      <c r="X57" s="281">
        <f t="shared" ref="X57" si="680">IFERROR(IF(J57=0,"N",N57/I57),0)</f>
        <v>0</v>
      </c>
      <c r="Y57" s="276">
        <f t="shared" ref="Y57" si="681">N57</f>
        <v>0</v>
      </c>
      <c r="Z57" s="276">
        <f t="shared" ref="Z57" si="682">IFERROR(IF(J57=0,"N",O57/I57),0)</f>
        <v>0</v>
      </c>
      <c r="AA57" s="276">
        <f t="shared" ref="AA57:AA93" si="683">O57</f>
        <v>0</v>
      </c>
      <c r="AB57" s="276">
        <f t="shared" ref="AB57" si="684">P57*R57</f>
        <v>0</v>
      </c>
      <c r="AC57" s="276">
        <f t="shared" si="59"/>
        <v>0</v>
      </c>
      <c r="AD57" s="278">
        <f t="shared" ref="AD57" si="685">IF(S57&gt;0,IF(W57&gt;0,($G$6/160)*(S57/60)*W57,0),IF(W57&gt;0,($G$6/160)*((U57+U58+U59)/60)*W57,0))</f>
        <v>27.7138671875</v>
      </c>
      <c r="AE57" s="274">
        <f t="shared" si="15"/>
        <v>277.138671875</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27.7138671875</v>
      </c>
      <c r="AM57" s="314">
        <f t="shared" si="686"/>
        <v>277.138671875</v>
      </c>
      <c r="AN57" s="306">
        <f t="shared" ref="AN57" si="687">IF($M57="In (zvyšuje náklady)",0,X57)</f>
        <v>0</v>
      </c>
      <c r="AO57" s="306">
        <f t="shared" ref="AO57" si="688">IF($M57="In (zvyšuje náklady)",0,Y57)</f>
        <v>0</v>
      </c>
      <c r="AP57" s="306">
        <f t="shared" ref="AP57" si="689">IF($M57="In (zvyšuje náklady)",0,Z57)</f>
        <v>0</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t="str">
        <f>IF(F57=vstupy!F$6,"1",0)</f>
        <v>1</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27.7138671875</v>
      </c>
      <c r="BT57" s="314">
        <f t="shared" ref="BT57" si="714">IF($BL57="1",AM57,0)</f>
        <v>277.138671875</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27.7138671875</v>
      </c>
      <c r="CD57" s="314">
        <f>Y57+AA57+AC57+AE57</f>
        <v>277.138671875</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t="s">
        <v>239</v>
      </c>
      <c r="D60" s="270" t="s">
        <v>240</v>
      </c>
      <c r="E60" s="270" t="s">
        <v>241</v>
      </c>
      <c r="F60" s="269" t="s">
        <v>184</v>
      </c>
      <c r="G60" s="284">
        <v>45323</v>
      </c>
      <c r="H60" s="269" t="s">
        <v>221</v>
      </c>
      <c r="I60" s="269">
        <v>10</v>
      </c>
      <c r="J60" s="273">
        <f t="shared" ref="J60" si="723">IF(I60="N",0,I60)</f>
        <v>10</v>
      </c>
      <c r="K60" s="269" t="s">
        <v>217</v>
      </c>
      <c r="L60" s="273">
        <f t="shared" si="591"/>
        <v>0</v>
      </c>
      <c r="M60" s="269" t="s">
        <v>218</v>
      </c>
      <c r="N60" s="269"/>
      <c r="O60" s="269"/>
      <c r="P60" s="301"/>
      <c r="Q60" s="286" t="s">
        <v>50</v>
      </c>
      <c r="R60" s="300">
        <f>VLOOKUP(Q60,vstupy!$B$17:$C$27,2,FALSE)</f>
        <v>0</v>
      </c>
      <c r="S60" s="269"/>
      <c r="T60" s="153" t="s">
        <v>25</v>
      </c>
      <c r="U60" s="218">
        <f>IFERROR(VLOOKUP(T60,vstupy!$B$2:$C$12,2,FALSE),0)</f>
        <v>60</v>
      </c>
      <c r="V60" s="286" t="s">
        <v>12</v>
      </c>
      <c r="W60" s="279">
        <f>VLOOKUP(V60,vstupy!$B$17:$C$27,2,FALSE)</f>
        <v>0.25</v>
      </c>
      <c r="X60" s="281">
        <f t="shared" ref="X60" si="724">IFERROR(IF(J60=0,"N",N60/I60),0)</f>
        <v>0</v>
      </c>
      <c r="Y60" s="276">
        <f t="shared" ref="Y60" si="725">N60</f>
        <v>0</v>
      </c>
      <c r="Z60" s="276">
        <f t="shared" ref="Z60" si="726">IFERROR(IF(J60=0,"N",O60/I60),0)</f>
        <v>0</v>
      </c>
      <c r="AA60" s="276">
        <f t="shared" ref="AA60:AA96" si="727">O60</f>
        <v>0</v>
      </c>
      <c r="AB60" s="276">
        <f t="shared" ref="AB60" si="728">P60*R60</f>
        <v>0</v>
      </c>
      <c r="AC60" s="276">
        <f t="shared" si="59"/>
        <v>0</v>
      </c>
      <c r="AD60" s="278">
        <f t="shared" ref="AD60" si="729">IF(S60&gt;0,IF(W60&gt;0,($G$6/160)*(S60/60)*W60,0),IF(W60&gt;0,($G$6/160)*((U60+U61+U62)/60)*W60,0))</f>
        <v>2.5582031249999999</v>
      </c>
      <c r="AE60" s="274">
        <f t="shared" si="15"/>
        <v>25.58203125</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2.5582031249999999</v>
      </c>
      <c r="AM60" s="314">
        <f t="shared" si="730"/>
        <v>25.58203125</v>
      </c>
      <c r="AN60" s="306">
        <f t="shared" ref="AN60" si="731">IF($M60="In (zvyšuje náklady)",0,X60)</f>
        <v>0</v>
      </c>
      <c r="AO60" s="306">
        <f t="shared" ref="AO60" si="732">IF($M60="In (zvyšuje náklady)",0,Y60)</f>
        <v>0</v>
      </c>
      <c r="AP60" s="306">
        <f t="shared" ref="AP60" si="733">IF($M60="In (zvyšuje náklady)",0,Z60)</f>
        <v>0</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t="str">
        <f>IF(F60=vstupy!F$6,"1",0)</f>
        <v>1</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2.5582031249999999</v>
      </c>
      <c r="BT60" s="314">
        <f t="shared" ref="BT60" si="758">IF($BL60="1",AM60,0)</f>
        <v>25.58203125</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2.5582031249999999</v>
      </c>
      <c r="CD60" s="314">
        <f>Y60+AA60+AC60+AE60</f>
        <v>25.58203125</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t="s">
        <v>242</v>
      </c>
      <c r="D63" s="270" t="s">
        <v>214</v>
      </c>
      <c r="E63" s="270" t="s">
        <v>243</v>
      </c>
      <c r="F63" s="269" t="s">
        <v>184</v>
      </c>
      <c r="G63" s="284">
        <v>45323</v>
      </c>
      <c r="H63" s="269" t="s">
        <v>221</v>
      </c>
      <c r="I63" s="269">
        <v>10</v>
      </c>
      <c r="J63" s="273">
        <f t="shared" ref="J63" si="767">IF(I63="N",0,I63)</f>
        <v>10</v>
      </c>
      <c r="K63" s="269" t="s">
        <v>217</v>
      </c>
      <c r="L63" s="273">
        <f t="shared" si="591"/>
        <v>0</v>
      </c>
      <c r="M63" s="269" t="s">
        <v>218</v>
      </c>
      <c r="N63" s="269"/>
      <c r="O63" s="269"/>
      <c r="P63" s="301"/>
      <c r="Q63" s="286" t="s">
        <v>50</v>
      </c>
      <c r="R63" s="300">
        <f>VLOOKUP(Q63,vstupy!$B$17:$C$27,2,FALSE)</f>
        <v>0</v>
      </c>
      <c r="S63" s="269"/>
      <c r="T63" s="153" t="s">
        <v>25</v>
      </c>
      <c r="U63" s="218">
        <f>IFERROR(VLOOKUP(T63,vstupy!$B$2:$C$12,2,FALSE),0)</f>
        <v>60</v>
      </c>
      <c r="V63" s="286" t="s">
        <v>12</v>
      </c>
      <c r="W63" s="279">
        <f>VLOOKUP(V63,vstupy!$B$17:$C$27,2,FALSE)</f>
        <v>0.25</v>
      </c>
      <c r="X63" s="281">
        <f t="shared" ref="X63" si="768">IFERROR(IF(J63=0,"N",N63/I63),0)</f>
        <v>0</v>
      </c>
      <c r="Y63" s="276">
        <f t="shared" ref="Y63" si="769">N63</f>
        <v>0</v>
      </c>
      <c r="Z63" s="276">
        <f t="shared" ref="Z63" si="770">IFERROR(IF(J63=0,"N",O63/I63),0)</f>
        <v>0</v>
      </c>
      <c r="AA63" s="276">
        <f t="shared" ref="AA63:AA99" si="771">O63</f>
        <v>0</v>
      </c>
      <c r="AB63" s="276">
        <f t="shared" ref="AB63" si="772">P63*R63</f>
        <v>0</v>
      </c>
      <c r="AC63" s="276">
        <f t="shared" si="59"/>
        <v>0</v>
      </c>
      <c r="AD63" s="278">
        <f t="shared" ref="AD63" si="773">IF(S63&gt;0,IF(W63&gt;0,($G$6/160)*(S63/60)*W63,0),IF(W63&gt;0,($G$6/160)*((U63+U64+U65)/60)*W63,0))</f>
        <v>2.5582031249999999</v>
      </c>
      <c r="AE63" s="274">
        <f t="shared" si="15"/>
        <v>25.58203125</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2.5582031249999999</v>
      </c>
      <c r="AM63" s="314">
        <f t="shared" si="774"/>
        <v>25.58203125</v>
      </c>
      <c r="AN63" s="306">
        <f t="shared" ref="AN63" si="775">IF($M63="In (zvyšuje náklady)",0,X63)</f>
        <v>0</v>
      </c>
      <c r="AO63" s="306">
        <f t="shared" ref="AO63" si="776">IF($M63="In (zvyšuje náklady)",0,Y63)</f>
        <v>0</v>
      </c>
      <c r="AP63" s="306">
        <f t="shared" ref="AP63" si="777">IF($M63="In (zvyšuje náklady)",0,Z63)</f>
        <v>0</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t="str">
        <f>IF(F63=vstupy!F$6,"1",0)</f>
        <v>1</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2.5582031249999999</v>
      </c>
      <c r="BT63" s="314">
        <f t="shared" ref="BT63" si="802">IF($BL63="1",AM63,0)</f>
        <v>25.58203125</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2.5582031249999999</v>
      </c>
      <c r="CD63" s="314">
        <f>Y63+AA63+AC63+AE63</f>
        <v>25.58203125</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t="s">
        <v>244</v>
      </c>
      <c r="D66" s="270" t="s">
        <v>214</v>
      </c>
      <c r="E66" s="270" t="s">
        <v>277</v>
      </c>
      <c r="F66" s="269" t="s">
        <v>184</v>
      </c>
      <c r="G66" s="284">
        <v>45323</v>
      </c>
      <c r="H66" s="269" t="s">
        <v>228</v>
      </c>
      <c r="I66" s="269">
        <v>61</v>
      </c>
      <c r="J66" s="273">
        <f t="shared" ref="J66" si="811">IF(I66="N",0,I66)</f>
        <v>61</v>
      </c>
      <c r="K66" s="269" t="s">
        <v>217</v>
      </c>
      <c r="L66" s="273">
        <f t="shared" si="591"/>
        <v>0</v>
      </c>
      <c r="M66" s="269" t="s">
        <v>218</v>
      </c>
      <c r="N66" s="269"/>
      <c r="O66" s="269"/>
      <c r="P66" s="301"/>
      <c r="Q66" s="286" t="s">
        <v>50</v>
      </c>
      <c r="R66" s="300">
        <f>VLOOKUP(Q66,vstupy!$B$17:$C$27,2,FALSE)</f>
        <v>0</v>
      </c>
      <c r="S66" s="269"/>
      <c r="T66" s="153" t="s">
        <v>26</v>
      </c>
      <c r="U66" s="218">
        <f>IFERROR(VLOOKUP(T66,vstupy!$B$2:$C$12,2,FALSE),0)</f>
        <v>650</v>
      </c>
      <c r="V66" s="286" t="s">
        <v>12</v>
      </c>
      <c r="W66" s="279">
        <f>VLOOKUP(V66,vstupy!$B$17:$C$27,2,FALSE)</f>
        <v>0.25</v>
      </c>
      <c r="X66" s="281">
        <f t="shared" ref="X66" si="812">IFERROR(IF(J66=0,"N",N66/I66),0)</f>
        <v>0</v>
      </c>
      <c r="Y66" s="276">
        <f t="shared" ref="Y66" si="813">N66</f>
        <v>0</v>
      </c>
      <c r="Z66" s="276">
        <f t="shared" ref="Z66" si="814">IFERROR(IF(J66=0,"N",O66/I66),0)</f>
        <v>0</v>
      </c>
      <c r="AA66" s="276">
        <f t="shared" ref="AA66:AA102" si="815">O66</f>
        <v>0</v>
      </c>
      <c r="AB66" s="276">
        <f t="shared" ref="AB66" si="816">P66*R66</f>
        <v>0</v>
      </c>
      <c r="AC66" s="276">
        <f t="shared" si="59"/>
        <v>0</v>
      </c>
      <c r="AD66" s="278">
        <f t="shared" ref="AD66" si="817">IF(S66&gt;0,IF(W66&gt;0,($G$6/160)*(S66/60)*W66,0),IF(W66&gt;0,($G$6/160)*((U66+U67+U68)/60)*W66,0))</f>
        <v>27.7138671875</v>
      </c>
      <c r="AE66" s="274">
        <f t="shared" si="15"/>
        <v>1690.5458984375</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27.7138671875</v>
      </c>
      <c r="AM66" s="314">
        <f t="shared" si="818"/>
        <v>1690.5458984375</v>
      </c>
      <c r="AN66" s="306">
        <f t="shared" ref="AN66" si="819">IF($M66="In (zvyšuje náklady)",0,X66)</f>
        <v>0</v>
      </c>
      <c r="AO66" s="306">
        <f t="shared" ref="AO66" si="820">IF($M66="In (zvyšuje náklady)",0,Y66)</f>
        <v>0</v>
      </c>
      <c r="AP66" s="306">
        <f t="shared" ref="AP66" si="821">IF($M66="In (zvyšuje náklady)",0,Z66)</f>
        <v>0</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t="str">
        <f>IF(F66=vstupy!F$6,"1",0)</f>
        <v>1</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27.7138671875</v>
      </c>
      <c r="BT66" s="314">
        <f t="shared" ref="BT66" si="846">IF($BL66="1",AM66,0)</f>
        <v>1690.5458984375</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27.7138671875</v>
      </c>
      <c r="CD66" s="314">
        <f>Y66+AA66+AC66+AE66</f>
        <v>1690.5458984375</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t="s">
        <v>245</v>
      </c>
      <c r="D69" s="270" t="s">
        <v>214</v>
      </c>
      <c r="E69" s="270" t="s">
        <v>277</v>
      </c>
      <c r="F69" s="269" t="s">
        <v>184</v>
      </c>
      <c r="G69" s="284">
        <v>45323</v>
      </c>
      <c r="H69" s="269" t="s">
        <v>228</v>
      </c>
      <c r="I69" s="269">
        <v>2</v>
      </c>
      <c r="J69" s="273">
        <f t="shared" ref="J69" si="855">IF(I69="N",0,I69)</f>
        <v>2</v>
      </c>
      <c r="K69" s="269" t="s">
        <v>217</v>
      </c>
      <c r="L69" s="273">
        <f t="shared" si="591"/>
        <v>0</v>
      </c>
      <c r="M69" s="269" t="s">
        <v>218</v>
      </c>
      <c r="N69" s="269"/>
      <c r="O69" s="269"/>
      <c r="P69" s="301"/>
      <c r="Q69" s="286" t="s">
        <v>50</v>
      </c>
      <c r="R69" s="300">
        <f>VLOOKUP(Q69,vstupy!$B$17:$C$27,2,FALSE)</f>
        <v>0</v>
      </c>
      <c r="S69" s="269"/>
      <c r="T69" s="153" t="s">
        <v>26</v>
      </c>
      <c r="U69" s="218">
        <f>IFERROR(VLOOKUP(T69,vstupy!$B$2:$C$12,2,FALSE),0)</f>
        <v>650</v>
      </c>
      <c r="V69" s="286" t="s">
        <v>12</v>
      </c>
      <c r="W69" s="279">
        <f>VLOOKUP(V69,vstupy!$B$17:$C$27,2,FALSE)</f>
        <v>0.25</v>
      </c>
      <c r="X69" s="281">
        <f t="shared" ref="X69" si="856">IFERROR(IF(J69=0,"N",N69/I69),0)</f>
        <v>0</v>
      </c>
      <c r="Y69" s="276">
        <f t="shared" ref="Y69" si="857">N69</f>
        <v>0</v>
      </c>
      <c r="Z69" s="276">
        <f t="shared" ref="Z69" si="858">IFERROR(IF(J69=0,"N",O69/I69),0)</f>
        <v>0</v>
      </c>
      <c r="AA69" s="276">
        <f t="shared" ref="AA69:AA105" si="859">O69</f>
        <v>0</v>
      </c>
      <c r="AB69" s="276">
        <f t="shared" ref="AB69" si="860">P69*R69</f>
        <v>0</v>
      </c>
      <c r="AC69" s="276">
        <f t="shared" si="59"/>
        <v>0</v>
      </c>
      <c r="AD69" s="278">
        <f t="shared" ref="AD69" si="861">IF(S69&gt;0,IF(W69&gt;0,($G$6/160)*(S69/60)*W69,0),IF(W69&gt;0,($G$6/160)*((U69+U70+U71)/60)*W69,0))</f>
        <v>27.7138671875</v>
      </c>
      <c r="AE69" s="274">
        <f t="shared" si="15"/>
        <v>55.427734375</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27.7138671875</v>
      </c>
      <c r="AM69" s="314">
        <f t="shared" si="862"/>
        <v>55.427734375</v>
      </c>
      <c r="AN69" s="306">
        <f t="shared" ref="AN69" si="863">IF($M69="In (zvyšuje náklady)",0,X69)</f>
        <v>0</v>
      </c>
      <c r="AO69" s="306">
        <f t="shared" ref="AO69" si="864">IF($M69="In (zvyšuje náklady)",0,Y69)</f>
        <v>0</v>
      </c>
      <c r="AP69" s="306">
        <f t="shared" ref="AP69" si="865">IF($M69="In (zvyšuje náklady)",0,Z69)</f>
        <v>0</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t="str">
        <f>IF(F69=vstupy!F$6,"1",0)</f>
        <v>1</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27.7138671875</v>
      </c>
      <c r="BT69" s="314">
        <f t="shared" ref="BT69" si="890">IF($BL69="1",AM69,0)</f>
        <v>55.427734375</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27.7138671875</v>
      </c>
      <c r="CD69" s="314">
        <f>Y69+AA69+AC69+AE69</f>
        <v>55.427734375</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t="s">
        <v>246</v>
      </c>
      <c r="D72" s="270" t="s">
        <v>214</v>
      </c>
      <c r="E72" s="270" t="s">
        <v>269</v>
      </c>
      <c r="F72" s="269" t="s">
        <v>184</v>
      </c>
      <c r="G72" s="284">
        <v>45323</v>
      </c>
      <c r="H72" s="269" t="s">
        <v>228</v>
      </c>
      <c r="I72" s="269">
        <v>61</v>
      </c>
      <c r="J72" s="273">
        <f t="shared" ref="J72" si="899">IF(I72="N",0,I72)</f>
        <v>61</v>
      </c>
      <c r="K72" s="269" t="s">
        <v>217</v>
      </c>
      <c r="L72" s="273">
        <f t="shared" si="591"/>
        <v>0</v>
      </c>
      <c r="M72" s="269" t="s">
        <v>218</v>
      </c>
      <c r="N72" s="269"/>
      <c r="O72" s="269"/>
      <c r="P72" s="301"/>
      <c r="Q72" s="286" t="s">
        <v>50</v>
      </c>
      <c r="R72" s="300">
        <f>VLOOKUP(Q72,vstupy!$B$17:$C$27,2,FALSE)</f>
        <v>0</v>
      </c>
      <c r="S72" s="269"/>
      <c r="T72" s="153" t="s">
        <v>25</v>
      </c>
      <c r="U72" s="218">
        <f>IFERROR(VLOOKUP(T72,vstupy!$B$2:$C$12,2,FALSE),0)</f>
        <v>60</v>
      </c>
      <c r="V72" s="286" t="s">
        <v>12</v>
      </c>
      <c r="W72" s="279">
        <f>VLOOKUP(V72,vstupy!$B$17:$C$27,2,FALSE)</f>
        <v>0.25</v>
      </c>
      <c r="X72" s="281">
        <f t="shared" ref="X72" si="900">IFERROR(IF(J72=0,"N",N72/I72),0)</f>
        <v>0</v>
      </c>
      <c r="Y72" s="276">
        <f t="shared" ref="Y72" si="901">N72</f>
        <v>0</v>
      </c>
      <c r="Z72" s="276">
        <f t="shared" ref="Z72" si="902">IFERROR(IF(J72=0,"N",O72/I72),0)</f>
        <v>0</v>
      </c>
      <c r="AA72" s="276">
        <f t="shared" ref="AA72:AA108" si="903">O72</f>
        <v>0</v>
      </c>
      <c r="AB72" s="276">
        <f t="shared" ref="AB72" si="904">P72*R72</f>
        <v>0</v>
      </c>
      <c r="AC72" s="276">
        <f t="shared" si="59"/>
        <v>0</v>
      </c>
      <c r="AD72" s="278">
        <f t="shared" ref="AD72" si="905">IF(S72&gt;0,IF(W72&gt;0,($G$6/160)*(S72/60)*W72,0),IF(W72&gt;0,($G$6/160)*((U72+U73+U74)/60)*W72,0))</f>
        <v>2.5582031249999999</v>
      </c>
      <c r="AE72" s="274">
        <f t="shared" si="15"/>
        <v>156.05039062500001</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2.5582031249999999</v>
      </c>
      <c r="AM72" s="314">
        <f t="shared" si="906"/>
        <v>156.05039062500001</v>
      </c>
      <c r="AN72" s="306">
        <f t="shared" ref="AN72" si="907">IF($M72="In (zvyšuje náklady)",0,X72)</f>
        <v>0</v>
      </c>
      <c r="AO72" s="306">
        <f t="shared" ref="AO72" si="908">IF($M72="In (zvyšuje náklady)",0,Y72)</f>
        <v>0</v>
      </c>
      <c r="AP72" s="306">
        <f t="shared" ref="AP72" si="909">IF($M72="In (zvyšuje náklady)",0,Z72)</f>
        <v>0</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t="str">
        <f>IF(F72=vstupy!F$6,"1",0)</f>
        <v>1</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2.5582031249999999</v>
      </c>
      <c r="BT72" s="314">
        <f t="shared" ref="BT72" si="934">IF($BL72="1",AM72,0)</f>
        <v>156.05039062500001</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2.5582031249999999</v>
      </c>
      <c r="CD72" s="314">
        <f>Y72+AA72+AC72+AE72</f>
        <v>156.05039062500001</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t="s">
        <v>248</v>
      </c>
      <c r="D75" s="270" t="s">
        <v>214</v>
      </c>
      <c r="E75" s="270" t="s">
        <v>269</v>
      </c>
      <c r="F75" s="269" t="s">
        <v>184</v>
      </c>
      <c r="G75" s="284">
        <v>45323</v>
      </c>
      <c r="H75" s="269" t="s">
        <v>228</v>
      </c>
      <c r="I75" s="269">
        <v>2</v>
      </c>
      <c r="J75" s="273">
        <f t="shared" ref="J75" si="943">IF(I75="N",0,I75)</f>
        <v>2</v>
      </c>
      <c r="K75" s="269" t="s">
        <v>217</v>
      </c>
      <c r="L75" s="273">
        <f t="shared" si="591"/>
        <v>0</v>
      </c>
      <c r="M75" s="269" t="s">
        <v>218</v>
      </c>
      <c r="N75" s="269"/>
      <c r="O75" s="269"/>
      <c r="P75" s="301"/>
      <c r="Q75" s="286" t="s">
        <v>50</v>
      </c>
      <c r="R75" s="300">
        <f>VLOOKUP(Q75,vstupy!$B$17:$C$27,2,FALSE)</f>
        <v>0</v>
      </c>
      <c r="S75" s="269"/>
      <c r="T75" s="153" t="s">
        <v>25</v>
      </c>
      <c r="U75" s="218">
        <f>IFERROR(VLOOKUP(T75,vstupy!$B$2:$C$12,2,FALSE),0)</f>
        <v>60</v>
      </c>
      <c r="V75" s="286" t="s">
        <v>12</v>
      </c>
      <c r="W75" s="279">
        <f>VLOOKUP(V75,vstupy!$B$17:$C$27,2,FALSE)</f>
        <v>0.25</v>
      </c>
      <c r="X75" s="281">
        <f t="shared" ref="X75" si="944">IFERROR(IF(J75=0,"N",N75/I75),0)</f>
        <v>0</v>
      </c>
      <c r="Y75" s="276">
        <f t="shared" ref="Y75" si="945">N75</f>
        <v>0</v>
      </c>
      <c r="Z75" s="276">
        <f t="shared" ref="Z75" si="946">IFERROR(IF(J75=0,"N",O75/I75),0)</f>
        <v>0</v>
      </c>
      <c r="AA75" s="276">
        <f t="shared" ref="AA75:AA111" si="947">O75</f>
        <v>0</v>
      </c>
      <c r="AB75" s="276">
        <f t="shared" ref="AB75" si="948">P75*R75</f>
        <v>0</v>
      </c>
      <c r="AC75" s="276">
        <f t="shared" si="59"/>
        <v>0</v>
      </c>
      <c r="AD75" s="278">
        <f t="shared" ref="AD75" si="949">IF(S75&gt;0,IF(W75&gt;0,($G$6/160)*(S75/60)*W75,0),IF(W75&gt;0,($G$6/160)*((U75+U76+U77)/60)*W75,0))</f>
        <v>2.5582031249999999</v>
      </c>
      <c r="AE75" s="274">
        <f t="shared" si="15"/>
        <v>5.1164062499999998</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2.5582031249999999</v>
      </c>
      <c r="AM75" s="314">
        <f>IF($M75="In (zvyšuje náklady)",AE75,0)</f>
        <v>5.1164062499999998</v>
      </c>
      <c r="AN75" s="306">
        <f t="shared" ref="AN75" si="951">IF($M75="In (zvyšuje náklady)",0,X75)</f>
        <v>0</v>
      </c>
      <c r="AO75" s="306">
        <f t="shared" ref="AO75" si="952">IF($M75="In (zvyšuje náklady)",0,Y75)</f>
        <v>0</v>
      </c>
      <c r="AP75" s="306">
        <f t="shared" ref="AP75" si="953">IF($M75="In (zvyšuje náklady)",0,Z75)</f>
        <v>0</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t="str">
        <f>IF(F75=vstupy!F$6,"1",0)</f>
        <v>1</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2.5582031249999999</v>
      </c>
      <c r="BT75" s="314">
        <f t="shared" ref="BT75" si="978">IF($BL75="1",AM75,0)</f>
        <v>5.1164062499999998</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2.5582031249999999</v>
      </c>
      <c r="CD75" s="314">
        <f>Y75+AA75+AC75+AE75</f>
        <v>5.1164062499999998</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t="s">
        <v>290</v>
      </c>
      <c r="D78" s="270" t="s">
        <v>214</v>
      </c>
      <c r="E78" s="270" t="s">
        <v>247</v>
      </c>
      <c r="F78" s="269" t="s">
        <v>184</v>
      </c>
      <c r="G78" s="284">
        <v>45323</v>
      </c>
      <c r="H78" s="269" t="s">
        <v>228</v>
      </c>
      <c r="I78" s="269">
        <v>61</v>
      </c>
      <c r="J78" s="273">
        <f t="shared" ref="J78" si="987">IF(I78="N",0,I78)</f>
        <v>61</v>
      </c>
      <c r="K78" s="269" t="s">
        <v>217</v>
      </c>
      <c r="L78" s="273">
        <f t="shared" si="591"/>
        <v>0</v>
      </c>
      <c r="M78" s="269" t="s">
        <v>218</v>
      </c>
      <c r="N78" s="269"/>
      <c r="O78" s="269"/>
      <c r="P78" s="301">
        <v>250</v>
      </c>
      <c r="Q78" s="286" t="s">
        <v>12</v>
      </c>
      <c r="R78" s="300">
        <f>VLOOKUP(Q78,vstupy!$B$17:$C$27,2,FALSE)</f>
        <v>0.25</v>
      </c>
      <c r="S78" s="269"/>
      <c r="T78" s="153" t="s">
        <v>51</v>
      </c>
      <c r="U78" s="218">
        <f>IFERROR(VLOOKUP(T78,vstupy!$B$2:$C$12,2,FALSE),0)</f>
        <v>0</v>
      </c>
      <c r="V78" s="286" t="s">
        <v>50</v>
      </c>
      <c r="W78" s="279">
        <f>VLOOKUP(V78,vstupy!$B$17:$C$27,2,FALSE)</f>
        <v>0</v>
      </c>
      <c r="X78" s="281">
        <f t="shared" ref="X78" si="988">IFERROR(IF(J78=0,"N",N78/I78),0)</f>
        <v>0</v>
      </c>
      <c r="Y78" s="276">
        <f t="shared" ref="Y78" si="989">N78</f>
        <v>0</v>
      </c>
      <c r="Z78" s="276">
        <f t="shared" ref="Z78" si="990">IFERROR(IF(J78=0,"N",O78/I78),0)</f>
        <v>0</v>
      </c>
      <c r="AA78" s="276">
        <f t="shared" ref="AA78:AA114" si="991">O78</f>
        <v>0</v>
      </c>
      <c r="AB78" s="276">
        <f t="shared" ref="AB78" si="992">P78*R78</f>
        <v>62.5</v>
      </c>
      <c r="AC78" s="276">
        <f t="shared" si="59"/>
        <v>3812.5</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62.5</v>
      </c>
      <c r="AK78" s="303">
        <f t="shared" si="995"/>
        <v>3812.5</v>
      </c>
      <c r="AL78" s="303">
        <f t="shared" si="995"/>
        <v>0</v>
      </c>
      <c r="AM78" s="314">
        <f t="shared" si="995"/>
        <v>0</v>
      </c>
      <c r="AN78" s="306">
        <f t="shared" ref="AN78" si="996">IF($M78="In (zvyšuje náklady)",0,X78)</f>
        <v>0</v>
      </c>
      <c r="AO78" s="306">
        <f t="shared" ref="AO78" si="997">IF($M78="In (zvyšuje náklady)",0,Y78)</f>
        <v>0</v>
      </c>
      <c r="AP78" s="306">
        <f t="shared" ref="AP78" si="998">IF($M78="In (zvyšuje náklady)",0,Z78)</f>
        <v>0</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t="str">
        <f>IF(F78=vstupy!F$6,"1",0)</f>
        <v>1</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62.5</v>
      </c>
      <c r="BR78" s="303">
        <f t="shared" ref="BR78" si="1021">IF($BL78="1",AK78,0)</f>
        <v>3812.5</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62.5</v>
      </c>
      <c r="CD78" s="314">
        <f>Y78+AA78+AC78+AE78</f>
        <v>3812.5</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t="s">
        <v>289</v>
      </c>
      <c r="D81" s="270" t="s">
        <v>214</v>
      </c>
      <c r="E81" s="270" t="s">
        <v>247</v>
      </c>
      <c r="F81" s="269" t="s">
        <v>184</v>
      </c>
      <c r="G81" s="284">
        <v>45323</v>
      </c>
      <c r="H81" s="269" t="s">
        <v>228</v>
      </c>
      <c r="I81" s="269">
        <v>2</v>
      </c>
      <c r="J81" s="273">
        <f t="shared" ref="J81" si="1032">IF(I81="N",0,I81)</f>
        <v>2</v>
      </c>
      <c r="K81" s="269" t="s">
        <v>217</v>
      </c>
      <c r="L81" s="273">
        <f t="shared" si="591"/>
        <v>0</v>
      </c>
      <c r="M81" s="269" t="s">
        <v>218</v>
      </c>
      <c r="N81" s="269"/>
      <c r="O81" s="269"/>
      <c r="P81" s="301">
        <v>250</v>
      </c>
      <c r="Q81" s="286" t="s">
        <v>12</v>
      </c>
      <c r="R81" s="300">
        <f>VLOOKUP(Q81,vstupy!$B$17:$C$27,2,FALSE)</f>
        <v>0.25</v>
      </c>
      <c r="S81" s="269"/>
      <c r="T81" s="153" t="s">
        <v>51</v>
      </c>
      <c r="U81" s="218">
        <f>IFERROR(VLOOKUP(T81,vstupy!$B$2:$C$12,2,FALSE),0)</f>
        <v>0</v>
      </c>
      <c r="V81" s="286" t="s">
        <v>50</v>
      </c>
      <c r="W81" s="279">
        <f>VLOOKUP(V81,vstupy!$B$17:$C$27,2,FALSE)</f>
        <v>0</v>
      </c>
      <c r="X81" s="281">
        <f t="shared" ref="X81" si="1033">IFERROR(IF(J81=0,"N",N81/I81),0)</f>
        <v>0</v>
      </c>
      <c r="Y81" s="276">
        <f t="shared" ref="Y81" si="1034">N81</f>
        <v>0</v>
      </c>
      <c r="Z81" s="276">
        <f t="shared" ref="Z81" si="1035">IFERROR(IF(J81=0,"N",O81/I81),0)</f>
        <v>0</v>
      </c>
      <c r="AA81" s="276">
        <f t="shared" ref="AA81" si="1036">O81</f>
        <v>0</v>
      </c>
      <c r="AB81" s="276">
        <f t="shared" ref="AB81" si="1037">P81*R81</f>
        <v>62.5</v>
      </c>
      <c r="AC81" s="276">
        <f t="shared" ref="AC81:AC144" si="1038">IFERROR(AB81*J81,0)</f>
        <v>125</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62.5</v>
      </c>
      <c r="AK81" s="303">
        <f t="shared" si="1040"/>
        <v>125</v>
      </c>
      <c r="AL81" s="303">
        <f t="shared" si="1040"/>
        <v>0</v>
      </c>
      <c r="AM81" s="314">
        <f t="shared" si="1040"/>
        <v>0</v>
      </c>
      <c r="AN81" s="306">
        <f t="shared" ref="AN81" si="1041">IF($M81="In (zvyšuje náklady)",0,X81)</f>
        <v>0</v>
      </c>
      <c r="AO81" s="306">
        <f t="shared" ref="AO81" si="1042">IF($M81="In (zvyšuje náklady)",0,Y81)</f>
        <v>0</v>
      </c>
      <c r="AP81" s="306">
        <f t="shared" ref="AP81" si="1043">IF($M81="In (zvyšuje náklady)",0,Z81)</f>
        <v>0</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t="str">
        <f>IF(F81=vstupy!F$6,"1",0)</f>
        <v>1</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62.5</v>
      </c>
      <c r="BR81" s="303">
        <f t="shared" ref="BR81" si="1066">IF($BL81="1",AK81,0)</f>
        <v>125</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62.5</v>
      </c>
      <c r="CD81" s="314">
        <f>Y81+AA81+AC81+AE81</f>
        <v>125</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t="s">
        <v>285</v>
      </c>
      <c r="D84" s="270" t="s">
        <v>214</v>
      </c>
      <c r="E84" s="270" t="s">
        <v>270</v>
      </c>
      <c r="F84" s="269" t="s">
        <v>184</v>
      </c>
      <c r="G84" s="284">
        <v>45323</v>
      </c>
      <c r="H84" s="269" t="s">
        <v>228</v>
      </c>
      <c r="I84" s="269">
        <v>61</v>
      </c>
      <c r="J84" s="273">
        <f t="shared" ref="J84" si="1077">IF(I84="N",0,I84)</f>
        <v>61</v>
      </c>
      <c r="K84" s="269" t="s">
        <v>217</v>
      </c>
      <c r="L84" s="273">
        <f t="shared" si="591"/>
        <v>0</v>
      </c>
      <c r="M84" s="269" t="s">
        <v>218</v>
      </c>
      <c r="N84" s="269"/>
      <c r="O84" s="269"/>
      <c r="P84" s="301"/>
      <c r="Q84" s="286" t="s">
        <v>50</v>
      </c>
      <c r="R84" s="300">
        <f>VLOOKUP(Q84,vstupy!$B$17:$C$27,2,FALSE)</f>
        <v>0</v>
      </c>
      <c r="S84" s="269"/>
      <c r="T84" s="153" t="s">
        <v>25</v>
      </c>
      <c r="U84" s="218">
        <f>IFERROR(VLOOKUP(T84,vstupy!$B$2:$C$12,2,FALSE),0)</f>
        <v>60</v>
      </c>
      <c r="V84" s="286" t="s">
        <v>12</v>
      </c>
      <c r="W84" s="279">
        <f>VLOOKUP(V84,vstupy!$B$17:$C$27,2,FALSE)</f>
        <v>0.25</v>
      </c>
      <c r="X84" s="281">
        <f t="shared" ref="X84" si="1078">IFERROR(IF(J84=0,"N",N84/I84),0)</f>
        <v>0</v>
      </c>
      <c r="Y84" s="276">
        <f t="shared" ref="Y84" si="1079">N84</f>
        <v>0</v>
      </c>
      <c r="Z84" s="276">
        <f t="shared" ref="Z84" si="1080">IFERROR(IF(J84=0,"N",O84/I84),0)</f>
        <v>0</v>
      </c>
      <c r="AA84" s="276">
        <f t="shared" si="550"/>
        <v>0</v>
      </c>
      <c r="AB84" s="276">
        <f t="shared" ref="AB84" si="1081">P84*R84</f>
        <v>0</v>
      </c>
      <c r="AC84" s="276">
        <f t="shared" si="1038"/>
        <v>0</v>
      </c>
      <c r="AD84" s="278">
        <f t="shared" ref="AD84" si="1082">IF(S84&gt;0,IF(W84&gt;0,($G$6/160)*(S84/60)*W84,0),IF(W84&gt;0,($G$6/160)*((U84+U85+U86)/60)*W84,0))</f>
        <v>2.5582031249999999</v>
      </c>
      <c r="AE84" s="274">
        <f t="shared" si="994"/>
        <v>156.05039062500001</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2.5582031249999999</v>
      </c>
      <c r="AM84" s="314">
        <f t="shared" si="1083"/>
        <v>156.05039062500001</v>
      </c>
      <c r="AN84" s="306">
        <f t="shared" ref="AN84" si="1084">IF($M84="In (zvyšuje náklady)",0,X84)</f>
        <v>0</v>
      </c>
      <c r="AO84" s="306">
        <f t="shared" ref="AO84" si="1085">IF($M84="In (zvyšuje náklady)",0,Y84)</f>
        <v>0</v>
      </c>
      <c r="AP84" s="306">
        <f t="shared" ref="AP84" si="1086">IF($M84="In (zvyšuje náklady)",0,Z84)</f>
        <v>0</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t="str">
        <f>IF(F84=vstupy!F$6,"1",0)</f>
        <v>1</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2.5582031249999999</v>
      </c>
      <c r="BT84" s="314">
        <f t="shared" ref="BT84" si="1111">IF($BL84="1",AM84,0)</f>
        <v>156.05039062500001</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2.5582031249999999</v>
      </c>
      <c r="CD84" s="314">
        <f>Y84+AA84+AC84+AE84</f>
        <v>156.05039062500001</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t="s">
        <v>286</v>
      </c>
      <c r="D87" s="270" t="s">
        <v>214</v>
      </c>
      <c r="E87" s="270" t="s">
        <v>271</v>
      </c>
      <c r="F87" s="269" t="s">
        <v>184</v>
      </c>
      <c r="G87" s="284">
        <v>45323</v>
      </c>
      <c r="H87" s="269" t="s">
        <v>228</v>
      </c>
      <c r="I87" s="269">
        <v>2</v>
      </c>
      <c r="J87" s="273">
        <f t="shared" ref="J87" si="1120">IF(I87="N",0,I87)</f>
        <v>2</v>
      </c>
      <c r="K87" s="269" t="s">
        <v>217</v>
      </c>
      <c r="L87" s="273">
        <f t="shared" ref="L87:L150" si="1121">IF(K87="N",0,K87)</f>
        <v>0</v>
      </c>
      <c r="M87" s="269" t="s">
        <v>218</v>
      </c>
      <c r="N87" s="269"/>
      <c r="O87" s="269"/>
      <c r="P87" s="301"/>
      <c r="Q87" s="286" t="s">
        <v>50</v>
      </c>
      <c r="R87" s="300">
        <f>VLOOKUP(Q87,vstupy!$B$17:$C$27,2,FALSE)</f>
        <v>0</v>
      </c>
      <c r="S87" s="269"/>
      <c r="T87" s="153" t="s">
        <v>25</v>
      </c>
      <c r="U87" s="218">
        <f>IFERROR(VLOOKUP(T87,vstupy!$B$2:$C$12,2,FALSE),0)</f>
        <v>60</v>
      </c>
      <c r="V87" s="286" t="s">
        <v>12</v>
      </c>
      <c r="W87" s="279">
        <f>VLOOKUP(V87,vstupy!$B$17:$C$27,2,FALSE)</f>
        <v>0.25</v>
      </c>
      <c r="X87" s="281">
        <f t="shared" ref="X87" si="1122">IFERROR(IF(J87=0,"N",N87/I87),0)</f>
        <v>0</v>
      </c>
      <c r="Y87" s="276">
        <f t="shared" ref="Y87" si="1123">N87</f>
        <v>0</v>
      </c>
      <c r="Z87" s="276">
        <f t="shared" ref="Z87" si="1124">IFERROR(IF(J87=0,"N",O87/I87),0)</f>
        <v>0</v>
      </c>
      <c r="AA87" s="276">
        <f t="shared" si="595"/>
        <v>0</v>
      </c>
      <c r="AB87" s="276">
        <f t="shared" ref="AB87" si="1125">P87*R87</f>
        <v>0</v>
      </c>
      <c r="AC87" s="276">
        <f t="shared" si="1038"/>
        <v>0</v>
      </c>
      <c r="AD87" s="278">
        <f t="shared" ref="AD87" si="1126">IF(S87&gt;0,IF(W87&gt;0,($G$6/160)*(S87/60)*W87,0),IF(W87&gt;0,($G$6/160)*((U87+U88+U89)/60)*W87,0))</f>
        <v>2.5582031249999999</v>
      </c>
      <c r="AE87" s="274">
        <f t="shared" si="994"/>
        <v>5.1164062499999998</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2.5582031249999999</v>
      </c>
      <c r="AM87" s="314">
        <f t="shared" si="1127"/>
        <v>5.1164062499999998</v>
      </c>
      <c r="AN87" s="306">
        <f t="shared" ref="AN87" si="1128">IF($M87="In (zvyšuje náklady)",0,X87)</f>
        <v>0</v>
      </c>
      <c r="AO87" s="306">
        <f t="shared" ref="AO87" si="1129">IF($M87="In (zvyšuje náklady)",0,Y87)</f>
        <v>0</v>
      </c>
      <c r="AP87" s="306">
        <f t="shared" ref="AP87" si="1130">IF($M87="In (zvyšuje náklady)",0,Z87)</f>
        <v>0</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t="str">
        <f>IF(F87=vstupy!F$6,"1",0)</f>
        <v>1</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2.5582031249999999</v>
      </c>
      <c r="BT87" s="314">
        <f t="shared" ref="BT87" si="1155">IF($BL87="1",AM87,0)</f>
        <v>5.1164062499999998</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2.5582031249999999</v>
      </c>
      <c r="CD87" s="314">
        <f>Y87+AA87+AC87+AE87</f>
        <v>5.1164062499999998</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t="s">
        <v>250</v>
      </c>
      <c r="D90" s="270" t="s">
        <v>214</v>
      </c>
      <c r="E90" s="270" t="s">
        <v>249</v>
      </c>
      <c r="F90" s="269" t="s">
        <v>184</v>
      </c>
      <c r="G90" s="284">
        <v>45323</v>
      </c>
      <c r="H90" s="269" t="s">
        <v>228</v>
      </c>
      <c r="I90" s="269">
        <v>61</v>
      </c>
      <c r="J90" s="273">
        <f t="shared" ref="J90" si="1164">IF(I90="N",0,I90)</f>
        <v>61</v>
      </c>
      <c r="K90" s="269" t="s">
        <v>217</v>
      </c>
      <c r="L90" s="273">
        <f t="shared" si="1121"/>
        <v>0</v>
      </c>
      <c r="M90" s="269" t="s">
        <v>218</v>
      </c>
      <c r="N90" s="269"/>
      <c r="O90" s="269"/>
      <c r="P90" s="301"/>
      <c r="Q90" s="286" t="s">
        <v>50</v>
      </c>
      <c r="R90" s="300">
        <f>VLOOKUP(Q90,vstupy!$B$17:$C$27,2,FALSE)</f>
        <v>0</v>
      </c>
      <c r="S90" s="269"/>
      <c r="T90" s="153" t="s">
        <v>25</v>
      </c>
      <c r="U90" s="218">
        <f>IFERROR(VLOOKUP(T90,vstupy!$B$2:$C$12,2,FALSE),0)</f>
        <v>60</v>
      </c>
      <c r="V90" s="286" t="s">
        <v>12</v>
      </c>
      <c r="W90" s="279">
        <f>VLOOKUP(V90,vstupy!$B$17:$C$27,2,FALSE)</f>
        <v>0.25</v>
      </c>
      <c r="X90" s="281">
        <f t="shared" ref="X90" si="1165">IFERROR(IF(J90=0,"N",N90/I90),0)</f>
        <v>0</v>
      </c>
      <c r="Y90" s="276">
        <f t="shared" ref="Y90" si="1166">N90</f>
        <v>0</v>
      </c>
      <c r="Z90" s="276">
        <f t="shared" ref="Z90" si="1167">IFERROR(IF(J90=0,"N",O90/I90),0)</f>
        <v>0</v>
      </c>
      <c r="AA90" s="276">
        <f t="shared" si="639"/>
        <v>0</v>
      </c>
      <c r="AB90" s="276">
        <f t="shared" ref="AB90" si="1168">P90*R90</f>
        <v>0</v>
      </c>
      <c r="AC90" s="276">
        <f t="shared" si="1038"/>
        <v>0</v>
      </c>
      <c r="AD90" s="278">
        <f t="shared" ref="AD90" si="1169">IF(S90&gt;0,IF(W90&gt;0,($G$6/160)*(S90/60)*W90,0),IF(W90&gt;0,($G$6/160)*((U90+U91+U92)/60)*W90,0))</f>
        <v>2.5582031249999999</v>
      </c>
      <c r="AE90" s="274">
        <f t="shared" si="994"/>
        <v>156.05039062500001</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2.5582031249999999</v>
      </c>
      <c r="AM90" s="314">
        <f t="shared" si="1170"/>
        <v>156.05039062500001</v>
      </c>
      <c r="AN90" s="306">
        <f t="shared" ref="AN90" si="1171">IF($M90="In (zvyšuje náklady)",0,X90)</f>
        <v>0</v>
      </c>
      <c r="AO90" s="306">
        <f t="shared" ref="AO90" si="1172">IF($M90="In (zvyšuje náklady)",0,Y90)</f>
        <v>0</v>
      </c>
      <c r="AP90" s="306">
        <f t="shared" ref="AP90" si="1173">IF($M90="In (zvyšuje náklady)",0,Z90)</f>
        <v>0</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t="str">
        <f>IF(F90=vstupy!F$6,"1",0)</f>
        <v>1</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2.5582031249999999</v>
      </c>
      <c r="BT90" s="314">
        <f t="shared" ref="BT90" si="1198">IF($BL90="1",AM90,0)</f>
        <v>156.05039062500001</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2.5582031249999999</v>
      </c>
      <c r="CD90" s="314">
        <f>Y90+AA90+AC90+AE90</f>
        <v>156.05039062500001</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t="s">
        <v>252</v>
      </c>
      <c r="D93" s="270" t="s">
        <v>214</v>
      </c>
      <c r="E93" s="270" t="s">
        <v>249</v>
      </c>
      <c r="F93" s="269" t="s">
        <v>184</v>
      </c>
      <c r="G93" s="284">
        <v>45323</v>
      </c>
      <c r="H93" s="269" t="s">
        <v>228</v>
      </c>
      <c r="I93" s="269">
        <v>2</v>
      </c>
      <c r="J93" s="273">
        <f t="shared" ref="J93" si="1207">IF(I93="N",0,I93)</f>
        <v>2</v>
      </c>
      <c r="K93" s="269" t="s">
        <v>217</v>
      </c>
      <c r="L93" s="273">
        <f t="shared" si="1121"/>
        <v>0</v>
      </c>
      <c r="M93" s="269" t="s">
        <v>218</v>
      </c>
      <c r="N93" s="269"/>
      <c r="O93" s="269"/>
      <c r="P93" s="301"/>
      <c r="Q93" s="286" t="s">
        <v>50</v>
      </c>
      <c r="R93" s="300">
        <f>VLOOKUP(Q93,vstupy!$B$17:$C$27,2,FALSE)</f>
        <v>0</v>
      </c>
      <c r="S93" s="269"/>
      <c r="T93" s="153" t="s">
        <v>25</v>
      </c>
      <c r="U93" s="218">
        <f>IFERROR(VLOOKUP(T93,vstupy!$B$2:$C$12,2,FALSE),0)</f>
        <v>60</v>
      </c>
      <c r="V93" s="286" t="s">
        <v>12</v>
      </c>
      <c r="W93" s="279">
        <f>VLOOKUP(V93,vstupy!$B$17:$C$27,2,FALSE)</f>
        <v>0.25</v>
      </c>
      <c r="X93" s="281">
        <f t="shared" ref="X93" si="1208">IFERROR(IF(J93=0,"N",N93/I93),0)</f>
        <v>0</v>
      </c>
      <c r="Y93" s="276">
        <f t="shared" ref="Y93" si="1209">N93</f>
        <v>0</v>
      </c>
      <c r="Z93" s="276">
        <f t="shared" ref="Z93" si="1210">IFERROR(IF(J93=0,"N",O93/I93),0)</f>
        <v>0</v>
      </c>
      <c r="AA93" s="276">
        <f t="shared" si="683"/>
        <v>0</v>
      </c>
      <c r="AB93" s="276">
        <f t="shared" ref="AB93" si="1211">P93*R93</f>
        <v>0</v>
      </c>
      <c r="AC93" s="276">
        <f t="shared" si="1038"/>
        <v>0</v>
      </c>
      <c r="AD93" s="278">
        <f t="shared" ref="AD93" si="1212">IF(S93&gt;0,IF(W93&gt;0,($G$6/160)*(S93/60)*W93,0),IF(W93&gt;0,($G$6/160)*((U93+U94+U95)/60)*W93,0))</f>
        <v>2.5582031249999999</v>
      </c>
      <c r="AE93" s="274">
        <f t="shared" si="994"/>
        <v>5.1164062499999998</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2.5582031249999999</v>
      </c>
      <c r="AM93" s="314">
        <f t="shared" si="1213"/>
        <v>5.1164062499999998</v>
      </c>
      <c r="AN93" s="306">
        <f t="shared" ref="AN93" si="1214">IF($M93="In (zvyšuje náklady)",0,X93)</f>
        <v>0</v>
      </c>
      <c r="AO93" s="306">
        <f t="shared" ref="AO93" si="1215">IF($M93="In (zvyšuje náklady)",0,Y93)</f>
        <v>0</v>
      </c>
      <c r="AP93" s="306">
        <f t="shared" ref="AP93" si="1216">IF($M93="In (zvyšuje náklady)",0,Z93)</f>
        <v>0</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t="str">
        <f>IF(F93=vstupy!F$6,"1",0)</f>
        <v>1</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2.5582031249999999</v>
      </c>
      <c r="BT93" s="314">
        <f t="shared" ref="BT93" si="1241">IF($BL93="1",AM93,0)</f>
        <v>5.1164062499999998</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2.5582031249999999</v>
      </c>
      <c r="CD93" s="314">
        <f>Y93+AA93+AC93+AE93</f>
        <v>5.1164062499999998</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t="s">
        <v>254</v>
      </c>
      <c r="D96" s="270" t="s">
        <v>214</v>
      </c>
      <c r="E96" s="270" t="s">
        <v>251</v>
      </c>
      <c r="F96" s="269" t="s">
        <v>184</v>
      </c>
      <c r="G96" s="284">
        <v>45323</v>
      </c>
      <c r="H96" s="269" t="s">
        <v>228</v>
      </c>
      <c r="I96" s="269">
        <v>61</v>
      </c>
      <c r="J96" s="273">
        <f t="shared" ref="J96" si="1250">IF(I96="N",0,I96)</f>
        <v>61</v>
      </c>
      <c r="K96" s="269" t="s">
        <v>217</v>
      </c>
      <c r="L96" s="273">
        <f t="shared" si="1121"/>
        <v>0</v>
      </c>
      <c r="M96" s="269" t="s">
        <v>218</v>
      </c>
      <c r="N96" s="269"/>
      <c r="O96" s="269"/>
      <c r="P96" s="301"/>
      <c r="Q96" s="286" t="s">
        <v>50</v>
      </c>
      <c r="R96" s="300">
        <f>VLOOKUP(Q96,vstupy!$B$17:$C$27,2,FALSE)</f>
        <v>0</v>
      </c>
      <c r="S96" s="269"/>
      <c r="T96" s="153" t="s">
        <v>25</v>
      </c>
      <c r="U96" s="218">
        <f>IFERROR(VLOOKUP(T96,vstupy!$B$2:$C$12,2,FALSE),0)</f>
        <v>60</v>
      </c>
      <c r="V96" s="286" t="s">
        <v>12</v>
      </c>
      <c r="W96" s="279">
        <f>VLOOKUP(V96,vstupy!$B$17:$C$27,2,FALSE)</f>
        <v>0.25</v>
      </c>
      <c r="X96" s="281">
        <f t="shared" ref="X96" si="1251">IFERROR(IF(J96=0,"N",N96/I96),0)</f>
        <v>0</v>
      </c>
      <c r="Y96" s="276">
        <f t="shared" ref="Y96" si="1252">N96</f>
        <v>0</v>
      </c>
      <c r="Z96" s="276">
        <f t="shared" ref="Z96" si="1253">IFERROR(IF(J96=0,"N",O96/I96),0)</f>
        <v>0</v>
      </c>
      <c r="AA96" s="276">
        <f t="shared" si="727"/>
        <v>0</v>
      </c>
      <c r="AB96" s="276">
        <f t="shared" ref="AB96" si="1254">P96*R96</f>
        <v>0</v>
      </c>
      <c r="AC96" s="276">
        <f t="shared" si="1038"/>
        <v>0</v>
      </c>
      <c r="AD96" s="278">
        <f t="shared" ref="AD96" si="1255">IF(S96&gt;0,IF(W96&gt;0,($G$6/160)*(S96/60)*W96,0),IF(W96&gt;0,($G$6/160)*((U96+U97+U98)/60)*W96,0))</f>
        <v>2.5582031249999999</v>
      </c>
      <c r="AE96" s="274">
        <f t="shared" si="994"/>
        <v>156.05039062500001</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2.5582031249999999</v>
      </c>
      <c r="AM96" s="314">
        <f t="shared" si="1256"/>
        <v>156.05039062500001</v>
      </c>
      <c r="AN96" s="306">
        <f t="shared" ref="AN96" si="1257">IF($M96="In (zvyšuje náklady)",0,X96)</f>
        <v>0</v>
      </c>
      <c r="AO96" s="306">
        <f t="shared" ref="AO96" si="1258">IF($M96="In (zvyšuje náklady)",0,Y96)</f>
        <v>0</v>
      </c>
      <c r="AP96" s="306">
        <f t="shared" ref="AP96" si="1259">IF($M96="In (zvyšuje náklady)",0,Z96)</f>
        <v>0</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t="str">
        <f>IF(F96=vstupy!F$6,"1",0)</f>
        <v>1</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2.5582031249999999</v>
      </c>
      <c r="BT96" s="314">
        <f t="shared" ref="BT96" si="1284">IF($BL96="1",AM96,0)</f>
        <v>156.05039062500001</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2.5582031249999999</v>
      </c>
      <c r="CD96" s="314">
        <f>Y96+AA96+AC96+AE96</f>
        <v>156.05039062500001</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t="s">
        <v>253</v>
      </c>
      <c r="D99" s="270" t="s">
        <v>214</v>
      </c>
      <c r="E99" s="270" t="s">
        <v>272</v>
      </c>
      <c r="F99" s="269" t="s">
        <v>184</v>
      </c>
      <c r="G99" s="284">
        <v>45323</v>
      </c>
      <c r="H99" s="269" t="s">
        <v>228</v>
      </c>
      <c r="I99" s="269">
        <v>2</v>
      </c>
      <c r="J99" s="273">
        <f t="shared" ref="J99" si="1293">IF(I99="N",0,I99)</f>
        <v>2</v>
      </c>
      <c r="K99" s="269" t="s">
        <v>217</v>
      </c>
      <c r="L99" s="273">
        <f t="shared" si="1121"/>
        <v>0</v>
      </c>
      <c r="M99" s="269" t="s">
        <v>218</v>
      </c>
      <c r="N99" s="269"/>
      <c r="O99" s="269"/>
      <c r="P99" s="301"/>
      <c r="Q99" s="286" t="s">
        <v>50</v>
      </c>
      <c r="R99" s="300">
        <f>VLOOKUP(Q99,vstupy!$B$17:$C$27,2,FALSE)</f>
        <v>0</v>
      </c>
      <c r="S99" s="269"/>
      <c r="T99" s="153" t="s">
        <v>25</v>
      </c>
      <c r="U99" s="218">
        <f>IFERROR(VLOOKUP(T99,vstupy!$B$2:$C$12,2,FALSE),0)</f>
        <v>60</v>
      </c>
      <c r="V99" s="286" t="s">
        <v>12</v>
      </c>
      <c r="W99" s="279">
        <f>VLOOKUP(V99,vstupy!$B$17:$C$27,2,FALSE)</f>
        <v>0.25</v>
      </c>
      <c r="X99" s="281">
        <f t="shared" ref="X99" si="1294">IFERROR(IF(J99=0,"N",N99/I99),0)</f>
        <v>0</v>
      </c>
      <c r="Y99" s="276">
        <f t="shared" ref="Y99" si="1295">N99</f>
        <v>0</v>
      </c>
      <c r="Z99" s="276">
        <f t="shared" ref="Z99" si="1296">IFERROR(IF(J99=0,"N",O99/I99),0)</f>
        <v>0</v>
      </c>
      <c r="AA99" s="276">
        <f t="shared" si="771"/>
        <v>0</v>
      </c>
      <c r="AB99" s="276">
        <f t="shared" ref="AB99" si="1297">P99*R99</f>
        <v>0</v>
      </c>
      <c r="AC99" s="276">
        <f t="shared" si="1038"/>
        <v>0</v>
      </c>
      <c r="AD99" s="278">
        <f t="shared" ref="AD99" si="1298">IF(S99&gt;0,IF(W99&gt;0,($G$6/160)*(S99/60)*W99,0),IF(W99&gt;0,($G$6/160)*((U99+U100+U101)/60)*W99,0))</f>
        <v>2.5582031249999999</v>
      </c>
      <c r="AE99" s="274">
        <f t="shared" si="994"/>
        <v>5.1164062499999998</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2.5582031249999999</v>
      </c>
      <c r="AM99" s="314">
        <f t="shared" si="1299"/>
        <v>5.1164062499999998</v>
      </c>
      <c r="AN99" s="306">
        <f t="shared" ref="AN99" si="1300">IF($M99="In (zvyšuje náklady)",0,X99)</f>
        <v>0</v>
      </c>
      <c r="AO99" s="306">
        <f t="shared" ref="AO99" si="1301">IF($M99="In (zvyšuje náklady)",0,Y99)</f>
        <v>0</v>
      </c>
      <c r="AP99" s="306">
        <f t="shared" ref="AP99" si="1302">IF($M99="In (zvyšuje náklady)",0,Z99)</f>
        <v>0</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t="str">
        <f>IF(F99=vstupy!F$6,"1",0)</f>
        <v>1</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2.5582031249999999</v>
      </c>
      <c r="BT99" s="314">
        <f t="shared" ref="BT99" si="1327">IF($BL99="1",AM99,0)</f>
        <v>5.1164062499999998</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2.5582031249999999</v>
      </c>
      <c r="CD99" s="314">
        <f>Y99+AA99+AC99+AE99</f>
        <v>5.1164062499999998</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t="s">
        <v>255</v>
      </c>
      <c r="D102" s="270" t="s">
        <v>214</v>
      </c>
      <c r="E102" s="270" t="s">
        <v>273</v>
      </c>
      <c r="F102" s="269" t="s">
        <v>184</v>
      </c>
      <c r="G102" s="284">
        <v>45323</v>
      </c>
      <c r="H102" s="269" t="s">
        <v>228</v>
      </c>
      <c r="I102" s="269">
        <v>61</v>
      </c>
      <c r="J102" s="273">
        <f t="shared" ref="J102" si="1336">IF(I102="N",0,I102)</f>
        <v>61</v>
      </c>
      <c r="K102" s="269" t="s">
        <v>217</v>
      </c>
      <c r="L102" s="273">
        <f t="shared" si="1121"/>
        <v>0</v>
      </c>
      <c r="M102" s="269" t="s">
        <v>218</v>
      </c>
      <c r="N102" s="269"/>
      <c r="O102" s="269"/>
      <c r="P102" s="301"/>
      <c r="Q102" s="286" t="s">
        <v>50</v>
      </c>
      <c r="R102" s="300">
        <f>VLOOKUP(Q102,vstupy!$B$17:$C$27,2,FALSE)</f>
        <v>0</v>
      </c>
      <c r="S102" s="269"/>
      <c r="T102" s="153" t="s">
        <v>26</v>
      </c>
      <c r="U102" s="218">
        <f>IFERROR(VLOOKUP(T102,vstupy!$B$2:$C$12,2,FALSE),0)</f>
        <v>650</v>
      </c>
      <c r="V102" s="286" t="s">
        <v>12</v>
      </c>
      <c r="W102" s="279">
        <f>VLOOKUP(V102,vstupy!$B$17:$C$27,2,FALSE)</f>
        <v>0.25</v>
      </c>
      <c r="X102" s="281">
        <f t="shared" ref="X102" si="1337">IFERROR(IF(J102=0,"N",N102/I102),0)</f>
        <v>0</v>
      </c>
      <c r="Y102" s="276">
        <f t="shared" ref="Y102" si="1338">N102</f>
        <v>0</v>
      </c>
      <c r="Z102" s="276">
        <f t="shared" ref="Z102" si="1339">IFERROR(IF(J102=0,"N",O102/I102),0)</f>
        <v>0</v>
      </c>
      <c r="AA102" s="276">
        <f t="shared" si="815"/>
        <v>0</v>
      </c>
      <c r="AB102" s="276">
        <f t="shared" ref="AB102" si="1340">P102*R102</f>
        <v>0</v>
      </c>
      <c r="AC102" s="276">
        <f t="shared" si="1038"/>
        <v>0</v>
      </c>
      <c r="AD102" s="278">
        <f t="shared" ref="AD102" si="1341">IF(S102&gt;0,IF(W102&gt;0,($G$6/160)*(S102/60)*W102,0),IF(W102&gt;0,($G$6/160)*((U102+U103+U104)/60)*W102,0))</f>
        <v>27.7138671875</v>
      </c>
      <c r="AE102" s="274">
        <f t="shared" si="994"/>
        <v>1690.5458984375</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27.7138671875</v>
      </c>
      <c r="AM102" s="314">
        <f t="shared" si="1342"/>
        <v>1690.5458984375</v>
      </c>
      <c r="AN102" s="306">
        <f t="shared" ref="AN102" si="1343">IF($M102="In (zvyšuje náklady)",0,X102)</f>
        <v>0</v>
      </c>
      <c r="AO102" s="306">
        <f t="shared" ref="AO102" si="1344">IF($M102="In (zvyšuje náklady)",0,Y102)</f>
        <v>0</v>
      </c>
      <c r="AP102" s="306">
        <f t="shared" ref="AP102" si="1345">IF($M102="In (zvyšuje náklady)",0,Z102)</f>
        <v>0</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t="str">
        <f>IF(F102=vstupy!F$6,"1",0)</f>
        <v>1</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27.7138671875</v>
      </c>
      <c r="BT102" s="314">
        <f t="shared" ref="BT102" si="1370">IF($BL102="1",AM102,0)</f>
        <v>1690.5458984375</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27.7138671875</v>
      </c>
      <c r="CD102" s="314">
        <f>Y102+AA102+AC102+AE102</f>
        <v>1690.5458984375</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t="s">
        <v>287</v>
      </c>
      <c r="D105" s="270" t="s">
        <v>214</v>
      </c>
      <c r="E105" s="270" t="s">
        <v>278</v>
      </c>
      <c r="F105" s="269" t="s">
        <v>182</v>
      </c>
      <c r="G105" s="284">
        <v>45323</v>
      </c>
      <c r="H105" s="269" t="s">
        <v>256</v>
      </c>
      <c r="I105" s="269">
        <v>393</v>
      </c>
      <c r="J105" s="273">
        <f t="shared" ref="J105" si="1379">IF(I105="N",0,I105)</f>
        <v>393</v>
      </c>
      <c r="K105" s="269" t="s">
        <v>217</v>
      </c>
      <c r="L105" s="273">
        <f t="shared" si="1121"/>
        <v>0</v>
      </c>
      <c r="M105" s="269" t="s">
        <v>218</v>
      </c>
      <c r="N105" s="269"/>
      <c r="O105" s="269"/>
      <c r="P105" s="301"/>
      <c r="Q105" s="286" t="s">
        <v>50</v>
      </c>
      <c r="R105" s="300">
        <f>VLOOKUP(Q105,vstupy!$B$17:$C$27,2,FALSE)</f>
        <v>0</v>
      </c>
      <c r="S105" s="269"/>
      <c r="T105" s="153" t="s">
        <v>26</v>
      </c>
      <c r="U105" s="218">
        <f>IFERROR(VLOOKUP(T105,vstupy!$B$2:$C$12,2,FALSE),0)</f>
        <v>650</v>
      </c>
      <c r="V105" s="286" t="s">
        <v>12</v>
      </c>
      <c r="W105" s="279">
        <f>VLOOKUP(V105,vstupy!$B$17:$C$27,2,FALSE)</f>
        <v>0.25</v>
      </c>
      <c r="X105" s="281">
        <f t="shared" ref="X105" si="1380">IFERROR(IF(J105=0,"N",N105/I105),0)</f>
        <v>0</v>
      </c>
      <c r="Y105" s="276">
        <f t="shared" ref="Y105" si="1381">N105</f>
        <v>0</v>
      </c>
      <c r="Z105" s="276">
        <f t="shared" ref="Z105" si="1382">IFERROR(IF(J105=0,"N",O105/I105),0)</f>
        <v>0</v>
      </c>
      <c r="AA105" s="276">
        <f t="shared" si="859"/>
        <v>0</v>
      </c>
      <c r="AB105" s="276">
        <f t="shared" ref="AB105" si="1383">P105*R105</f>
        <v>0</v>
      </c>
      <c r="AC105" s="276">
        <f t="shared" si="1038"/>
        <v>0</v>
      </c>
      <c r="AD105" s="278">
        <f t="shared" ref="AD105" si="1384">IF(S105&gt;0,IF(W105&gt;0,($G$6/160)*(S105/60)*W105,0),IF(W105&gt;0,($G$6/160)*((U105+U106+U107)/60)*W105,0))</f>
        <v>27.7138671875</v>
      </c>
      <c r="AE105" s="274">
        <f t="shared" si="994"/>
        <v>10891.5498046875</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27.7138671875</v>
      </c>
      <c r="AM105" s="314">
        <f t="shared" si="1385"/>
        <v>10891.5498046875</v>
      </c>
      <c r="AN105" s="306">
        <f t="shared" ref="AN105" si="1386">IF($M105="In (zvyšuje náklady)",0,X105)</f>
        <v>0</v>
      </c>
      <c r="AO105" s="306">
        <f t="shared" ref="AO105" si="1387">IF($M105="In (zvyšuje náklady)",0,Y105)</f>
        <v>0</v>
      </c>
      <c r="AP105" s="306">
        <f t="shared" ref="AP105" si="1388">IF($M105="In (zvyšuje náklady)",0,Z105)</f>
        <v>0</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27.7138671875</v>
      </c>
      <c r="CD105" s="314">
        <f>Y105+AA105+AC105+AE105</f>
        <v>10891.5498046875</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t="s">
        <v>257</v>
      </c>
      <c r="D108" s="270" t="s">
        <v>214</v>
      </c>
      <c r="E108" s="270" t="s">
        <v>288</v>
      </c>
      <c r="F108" s="269" t="s">
        <v>184</v>
      </c>
      <c r="G108" s="284">
        <v>45323</v>
      </c>
      <c r="H108" s="269" t="s">
        <v>228</v>
      </c>
      <c r="I108" s="269">
        <v>2</v>
      </c>
      <c r="J108" s="273">
        <f t="shared" ref="J108" si="1422">IF(I108="N",0,I108)</f>
        <v>2</v>
      </c>
      <c r="K108" s="269" t="s">
        <v>217</v>
      </c>
      <c r="L108" s="273">
        <f t="shared" si="1121"/>
        <v>0</v>
      </c>
      <c r="M108" s="269" t="s">
        <v>218</v>
      </c>
      <c r="N108" s="269"/>
      <c r="O108" s="269"/>
      <c r="P108" s="301"/>
      <c r="Q108" s="286" t="s">
        <v>50</v>
      </c>
      <c r="R108" s="300">
        <f>VLOOKUP(Q108,vstupy!$B$17:$C$27,2,FALSE)</f>
        <v>0</v>
      </c>
      <c r="S108" s="269"/>
      <c r="T108" s="153" t="s">
        <v>26</v>
      </c>
      <c r="U108" s="218">
        <f>IFERROR(VLOOKUP(T108,vstupy!$B$2:$C$12,2,FALSE),0)</f>
        <v>650</v>
      </c>
      <c r="V108" s="286" t="s">
        <v>12</v>
      </c>
      <c r="W108" s="279">
        <f>VLOOKUP(V108,vstupy!$B$17:$C$27,2,FALSE)</f>
        <v>0.25</v>
      </c>
      <c r="X108" s="281">
        <f t="shared" ref="X108" si="1423">IFERROR(IF(J108=0,"N",N108/I108),0)</f>
        <v>0</v>
      </c>
      <c r="Y108" s="276">
        <f t="shared" ref="Y108" si="1424">N108</f>
        <v>0</v>
      </c>
      <c r="Z108" s="276">
        <f t="shared" ref="Z108" si="1425">IFERROR(IF(J108=0,"N",O108/I108),0)</f>
        <v>0</v>
      </c>
      <c r="AA108" s="276">
        <f t="shared" si="903"/>
        <v>0</v>
      </c>
      <c r="AB108" s="276">
        <f t="shared" ref="AB108" si="1426">P108*R108</f>
        <v>0</v>
      </c>
      <c r="AC108" s="276">
        <f t="shared" si="1038"/>
        <v>0</v>
      </c>
      <c r="AD108" s="278">
        <f t="shared" ref="AD108" si="1427">IF(S108&gt;0,IF(W108&gt;0,($G$6/160)*(S108/60)*W108,0),IF(W108&gt;0,($G$6/160)*((U108+U109+U110)/60)*W108,0))</f>
        <v>27.7138671875</v>
      </c>
      <c r="AE108" s="274">
        <f t="shared" si="994"/>
        <v>55.427734375</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27.7138671875</v>
      </c>
      <c r="AM108" s="314">
        <f t="shared" si="1428"/>
        <v>55.427734375</v>
      </c>
      <c r="AN108" s="306">
        <f t="shared" ref="AN108" si="1429">IF($M108="In (zvyšuje náklady)",0,X108)</f>
        <v>0</v>
      </c>
      <c r="AO108" s="306">
        <f t="shared" ref="AO108" si="1430">IF($M108="In (zvyšuje náklady)",0,Y108)</f>
        <v>0</v>
      </c>
      <c r="AP108" s="306">
        <f t="shared" ref="AP108" si="1431">IF($M108="In (zvyšuje náklady)",0,Z108)</f>
        <v>0</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t="str">
        <f>IF(F108=vstupy!F$6,"1",0)</f>
        <v>1</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27.7138671875</v>
      </c>
      <c r="BT108" s="314">
        <f t="shared" ref="BT108" si="1456">IF($BL108="1",AM108,0)</f>
        <v>55.427734375</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27.7138671875</v>
      </c>
      <c r="CD108" s="314">
        <f>Y108+AA108+AC108+AE108</f>
        <v>55.427734375</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t="s">
        <v>258</v>
      </c>
      <c r="D111" s="270" t="s">
        <v>214</v>
      </c>
      <c r="E111" s="270" t="s">
        <v>274</v>
      </c>
      <c r="F111" s="269" t="s">
        <v>184</v>
      </c>
      <c r="G111" s="284">
        <v>45323</v>
      </c>
      <c r="H111" s="269" t="s">
        <v>221</v>
      </c>
      <c r="I111" s="269">
        <v>1</v>
      </c>
      <c r="J111" s="273">
        <f t="shared" ref="J111" si="1465">IF(I111="N",0,I111)</f>
        <v>1</v>
      </c>
      <c r="K111" s="269" t="s">
        <v>217</v>
      </c>
      <c r="L111" s="273">
        <f t="shared" si="1121"/>
        <v>0</v>
      </c>
      <c r="M111" s="269" t="s">
        <v>218</v>
      </c>
      <c r="N111" s="269"/>
      <c r="O111" s="269"/>
      <c r="P111" s="301"/>
      <c r="Q111" s="286" t="s">
        <v>50</v>
      </c>
      <c r="R111" s="300">
        <f>VLOOKUP(Q111,vstupy!$B$17:$C$27,2,FALSE)</f>
        <v>0</v>
      </c>
      <c r="S111" s="269"/>
      <c r="T111" s="153" t="s">
        <v>18</v>
      </c>
      <c r="U111" s="218">
        <f>IFERROR(VLOOKUP(T111,vstupy!$B$2:$C$12,2,FALSE),0)</f>
        <v>100</v>
      </c>
      <c r="V111" s="286" t="s">
        <v>12</v>
      </c>
      <c r="W111" s="279">
        <f>VLOOKUP(V111,vstupy!$B$17:$C$27,2,FALSE)</f>
        <v>0.25</v>
      </c>
      <c r="X111" s="281">
        <f t="shared" ref="X111" si="1466">IFERROR(IF(J111=0,"N",N111/I111),0)</f>
        <v>0</v>
      </c>
      <c r="Y111" s="276">
        <f t="shared" ref="Y111" si="1467">N111</f>
        <v>0</v>
      </c>
      <c r="Z111" s="276">
        <f t="shared" ref="Z111" si="1468">IFERROR(IF(J111=0,"N",O111/I111),0)</f>
        <v>0</v>
      </c>
      <c r="AA111" s="276">
        <f t="shared" si="947"/>
        <v>0</v>
      </c>
      <c r="AB111" s="276">
        <f t="shared" ref="AB111" si="1469">P111*R111</f>
        <v>0</v>
      </c>
      <c r="AC111" s="276">
        <f t="shared" si="1038"/>
        <v>0</v>
      </c>
      <c r="AD111" s="278">
        <f t="shared" ref="AD111" si="1470">IF(S111&gt;0,IF(W111&gt;0,($G$6/160)*(S111/60)*W111,0),IF(W111&gt;0,($G$6/160)*((U111+U112+U113)/60)*W111,0))</f>
        <v>4.263671875</v>
      </c>
      <c r="AE111" s="274">
        <f t="shared" si="994"/>
        <v>4.263671875</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4.263671875</v>
      </c>
      <c r="AM111" s="314">
        <f t="shared" si="1471"/>
        <v>4.263671875</v>
      </c>
      <c r="AN111" s="306">
        <f t="shared" ref="AN111" si="1472">IF($M111="In (zvyšuje náklady)",0,X111)</f>
        <v>0</v>
      </c>
      <c r="AO111" s="306">
        <f t="shared" ref="AO111" si="1473">IF($M111="In (zvyšuje náklady)",0,Y111)</f>
        <v>0</v>
      </c>
      <c r="AP111" s="306">
        <f t="shared" ref="AP111" si="1474">IF($M111="In (zvyšuje náklady)",0,Z111)</f>
        <v>0</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t="str">
        <f>IF(F111=vstupy!F$6,"1",0)</f>
        <v>1</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4.263671875</v>
      </c>
      <c r="BT111" s="314">
        <f t="shared" ref="BT111" si="1499">IF($BL111="1",AM111,0)</f>
        <v>4.263671875</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4.263671875</v>
      </c>
      <c r="CD111" s="314">
        <f>Y111+AA111+AC111+AE111</f>
        <v>4.263671875</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t="s">
        <v>280</v>
      </c>
      <c r="D114" s="270" t="s">
        <v>214</v>
      </c>
      <c r="E114" s="270" t="s">
        <v>274</v>
      </c>
      <c r="F114" s="269" t="s">
        <v>184</v>
      </c>
      <c r="G114" s="284">
        <v>45323</v>
      </c>
      <c r="H114" s="269" t="s">
        <v>221</v>
      </c>
      <c r="I114" s="269">
        <v>1</v>
      </c>
      <c r="J114" s="273">
        <f t="shared" ref="J114" si="1508">IF(I114="N",0,I114)</f>
        <v>1</v>
      </c>
      <c r="K114" s="269" t="s">
        <v>217</v>
      </c>
      <c r="L114" s="273">
        <f t="shared" si="1121"/>
        <v>0</v>
      </c>
      <c r="M114" s="269" t="s">
        <v>218</v>
      </c>
      <c r="N114" s="269"/>
      <c r="O114" s="269"/>
      <c r="P114" s="301"/>
      <c r="Q114" s="286" t="s">
        <v>50</v>
      </c>
      <c r="R114" s="300">
        <f>VLOOKUP(Q114,vstupy!$B$17:$C$27,2,FALSE)</f>
        <v>0</v>
      </c>
      <c r="S114" s="269"/>
      <c r="T114" s="153" t="s">
        <v>18</v>
      </c>
      <c r="U114" s="218">
        <f>IFERROR(VLOOKUP(T114,vstupy!$B$2:$C$12,2,FALSE),0)</f>
        <v>100</v>
      </c>
      <c r="V114" s="286" t="s">
        <v>12</v>
      </c>
      <c r="W114" s="279">
        <f>VLOOKUP(V114,vstupy!$B$17:$C$27,2,FALSE)</f>
        <v>0.25</v>
      </c>
      <c r="X114" s="281">
        <f t="shared" ref="X114" si="1509">IFERROR(IF(J114=0,"N",N114/I114),0)</f>
        <v>0</v>
      </c>
      <c r="Y114" s="276">
        <f t="shared" ref="Y114" si="1510">N114</f>
        <v>0</v>
      </c>
      <c r="Z114" s="276">
        <f t="shared" ref="Z114" si="1511">IFERROR(IF(J114=0,"N",O114/I114),0)</f>
        <v>0</v>
      </c>
      <c r="AA114" s="276">
        <f t="shared" si="991"/>
        <v>0</v>
      </c>
      <c r="AB114" s="276">
        <f t="shared" ref="AB114" si="1512">P114*R114</f>
        <v>0</v>
      </c>
      <c r="AC114" s="276">
        <f t="shared" si="1038"/>
        <v>0</v>
      </c>
      <c r="AD114" s="278">
        <f t="shared" ref="AD114" si="1513">IF(S114&gt;0,IF(W114&gt;0,($G$6/160)*(S114/60)*W114,0),IF(W114&gt;0,($G$6/160)*((U114+U115+U116)/60)*W114,0))</f>
        <v>4.263671875</v>
      </c>
      <c r="AE114" s="274">
        <f t="shared" si="994"/>
        <v>4.263671875</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4.263671875</v>
      </c>
      <c r="AM114" s="314">
        <f t="shared" si="1514"/>
        <v>4.263671875</v>
      </c>
      <c r="AN114" s="306">
        <f t="shared" ref="AN114" si="1515">IF($M114="In (zvyšuje náklady)",0,X114)</f>
        <v>0</v>
      </c>
      <c r="AO114" s="306">
        <f t="shared" ref="AO114" si="1516">IF($M114="In (zvyšuje náklady)",0,Y114)</f>
        <v>0</v>
      </c>
      <c r="AP114" s="306">
        <f t="shared" ref="AP114" si="1517">IF($M114="In (zvyšuje náklady)",0,Z114)</f>
        <v>0</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t="str">
        <f>IF(F114=vstupy!F$6,"1",0)</f>
        <v>1</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4.263671875</v>
      </c>
      <c r="BT114" s="314">
        <f t="shared" ref="BT114" si="1542">IF($BL114="1",AM114,0)</f>
        <v>4.263671875</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4.263671875</v>
      </c>
      <c r="CD114" s="314">
        <f>Y114+AA114+AC114+AE114</f>
        <v>4.263671875</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t="s">
        <v>279</v>
      </c>
      <c r="D117" s="270" t="s">
        <v>214</v>
      </c>
      <c r="E117" s="270" t="s">
        <v>274</v>
      </c>
      <c r="F117" s="269" t="s">
        <v>184</v>
      </c>
      <c r="G117" s="284">
        <v>45323</v>
      </c>
      <c r="H117" s="269" t="s">
        <v>221</v>
      </c>
      <c r="I117" s="269">
        <v>1</v>
      </c>
      <c r="J117" s="273">
        <f t="shared" ref="J117" si="1551">IF(I117="N",0,I117)</f>
        <v>1</v>
      </c>
      <c r="K117" s="269" t="s">
        <v>217</v>
      </c>
      <c r="L117" s="273">
        <f t="shared" si="1121"/>
        <v>0</v>
      </c>
      <c r="M117" s="269" t="s">
        <v>218</v>
      </c>
      <c r="N117" s="269"/>
      <c r="O117" s="269"/>
      <c r="P117" s="301"/>
      <c r="Q117" s="286" t="s">
        <v>50</v>
      </c>
      <c r="R117" s="300">
        <f>VLOOKUP(Q117,vstupy!$B$17:$C$27,2,FALSE)</f>
        <v>0</v>
      </c>
      <c r="S117" s="269"/>
      <c r="T117" s="153" t="s">
        <v>25</v>
      </c>
      <c r="U117" s="218">
        <f>IFERROR(VLOOKUP(T117,vstupy!$B$2:$C$12,2,FALSE),0)</f>
        <v>60</v>
      </c>
      <c r="V117" s="286" t="s">
        <v>12</v>
      </c>
      <c r="W117" s="279">
        <f>VLOOKUP(V117,vstupy!$B$17:$C$27,2,FALSE)</f>
        <v>0.25</v>
      </c>
      <c r="X117" s="281">
        <f t="shared" ref="X117" si="1552">IFERROR(IF(J117=0,"N",N117/I117),0)</f>
        <v>0</v>
      </c>
      <c r="Y117" s="276">
        <f t="shared" ref="Y117" si="1553">N117</f>
        <v>0</v>
      </c>
      <c r="Z117" s="276">
        <f t="shared" ref="Z117" si="1554">IFERROR(IF(J117=0,"N",O117/I117),0)</f>
        <v>0</v>
      </c>
      <c r="AA117" s="276">
        <f t="shared" ref="AA117" si="1555">O117</f>
        <v>0</v>
      </c>
      <c r="AB117" s="276">
        <f t="shared" ref="AB117" si="1556">P117*R117</f>
        <v>0</v>
      </c>
      <c r="AC117" s="276">
        <f t="shared" si="1038"/>
        <v>0</v>
      </c>
      <c r="AD117" s="278">
        <f t="shared" ref="AD117" si="1557">IF(S117&gt;0,IF(W117&gt;0,($G$6/160)*(S117/60)*W117,0),IF(W117&gt;0,($G$6/160)*((U117+U118+U119)/60)*W117,0))</f>
        <v>2.5582031249999999</v>
      </c>
      <c r="AE117" s="274">
        <f t="shared" si="994"/>
        <v>2.5582031249999999</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2.5582031249999999</v>
      </c>
      <c r="AM117" s="314">
        <f t="shared" si="1558"/>
        <v>2.5582031249999999</v>
      </c>
      <c r="AN117" s="306">
        <f t="shared" ref="AN117" si="1559">IF($M117="In (zvyšuje náklady)",0,X117)</f>
        <v>0</v>
      </c>
      <c r="AO117" s="306">
        <f t="shared" ref="AO117" si="1560">IF($M117="In (zvyšuje náklady)",0,Y117)</f>
        <v>0</v>
      </c>
      <c r="AP117" s="306">
        <f t="shared" ref="AP117" si="1561">IF($M117="In (zvyšuje náklady)",0,Z117)</f>
        <v>0</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t="str">
        <f>IF(F117=vstupy!F$6,"1",0)</f>
        <v>1</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2.5582031249999999</v>
      </c>
      <c r="BT117" s="314">
        <f t="shared" ref="BT117" si="1586">IF($BL117="1",AM117,0)</f>
        <v>2.5582031249999999</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2.5582031249999999</v>
      </c>
      <c r="CD117" s="314">
        <f>Y117+AA117+AC117+AE117</f>
        <v>2.5582031249999999</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t="s">
        <v>281</v>
      </c>
      <c r="D120" s="270" t="s">
        <v>214</v>
      </c>
      <c r="E120" s="270" t="s">
        <v>274</v>
      </c>
      <c r="F120" s="269" t="s">
        <v>184</v>
      </c>
      <c r="G120" s="284">
        <v>45323</v>
      </c>
      <c r="H120" s="269" t="s">
        <v>221</v>
      </c>
      <c r="I120" s="269">
        <v>1</v>
      </c>
      <c r="J120" s="273">
        <f t="shared" ref="J120" si="1595">IF(I120="N",0,I120)</f>
        <v>1</v>
      </c>
      <c r="K120" s="269" t="s">
        <v>217</v>
      </c>
      <c r="L120" s="273">
        <f t="shared" si="1121"/>
        <v>0</v>
      </c>
      <c r="M120" s="269" t="s">
        <v>218</v>
      </c>
      <c r="N120" s="269"/>
      <c r="O120" s="269"/>
      <c r="P120" s="301"/>
      <c r="Q120" s="286" t="s">
        <v>50</v>
      </c>
      <c r="R120" s="300">
        <f>VLOOKUP(Q120,vstupy!$B$17:$C$27,2,FALSE)</f>
        <v>0</v>
      </c>
      <c r="S120" s="269"/>
      <c r="T120" s="153" t="s">
        <v>25</v>
      </c>
      <c r="U120" s="218">
        <f>IFERROR(VLOOKUP(T120,vstupy!$B$2:$C$12,2,FALSE),0)</f>
        <v>60</v>
      </c>
      <c r="V120" s="286" t="s">
        <v>12</v>
      </c>
      <c r="W120" s="279">
        <f>VLOOKUP(V120,vstupy!$B$17:$C$27,2,FALSE)</f>
        <v>0.25</v>
      </c>
      <c r="X120" s="281">
        <f t="shared" ref="X120" si="1596">IFERROR(IF(J120=0,"N",N120/I120),0)</f>
        <v>0</v>
      </c>
      <c r="Y120" s="276">
        <f t="shared" ref="Y120" si="1597">N120</f>
        <v>0</v>
      </c>
      <c r="Z120" s="276">
        <f t="shared" ref="Z120" si="1598">IFERROR(IF(J120=0,"N",O120/I120),0)</f>
        <v>0</v>
      </c>
      <c r="AA120" s="276">
        <f t="shared" ref="AA120:AA156" si="1599">O120</f>
        <v>0</v>
      </c>
      <c r="AB120" s="276">
        <f t="shared" ref="AB120" si="1600">P120*R120</f>
        <v>0</v>
      </c>
      <c r="AC120" s="276">
        <f t="shared" si="1038"/>
        <v>0</v>
      </c>
      <c r="AD120" s="278">
        <f t="shared" ref="AD120" si="1601">IF(S120&gt;0,IF(W120&gt;0,($G$6/160)*(S120/60)*W120,0),IF(W120&gt;0,($G$6/160)*((U120+U121+U122)/60)*W120,0))</f>
        <v>2.5582031249999999</v>
      </c>
      <c r="AE120" s="274">
        <f t="shared" si="994"/>
        <v>2.5582031249999999</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2.5582031249999999</v>
      </c>
      <c r="AM120" s="314">
        <f t="shared" si="1602"/>
        <v>2.5582031249999999</v>
      </c>
      <c r="AN120" s="306">
        <f t="shared" ref="AN120" si="1603">IF($M120="In (zvyšuje náklady)",0,X120)</f>
        <v>0</v>
      </c>
      <c r="AO120" s="306">
        <f t="shared" ref="AO120" si="1604">IF($M120="In (zvyšuje náklady)",0,Y120)</f>
        <v>0</v>
      </c>
      <c r="AP120" s="306">
        <f t="shared" ref="AP120" si="1605">IF($M120="In (zvyšuje náklady)",0,Z120)</f>
        <v>0</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t="str">
        <f>IF(F120=vstupy!F$6,"1",0)</f>
        <v>1</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2.5582031249999999</v>
      </c>
      <c r="BT120" s="314">
        <f t="shared" ref="BT120" si="1630">IF($BL120="1",AM120,0)</f>
        <v>2.5582031249999999</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2.5582031249999999</v>
      </c>
      <c r="CD120" s="314">
        <f>Y120+AA120+AC120+AE120</f>
        <v>2.5582031249999999</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t="s">
        <v>282</v>
      </c>
      <c r="D123" s="270" t="s">
        <v>214</v>
      </c>
      <c r="E123" s="270" t="s">
        <v>275</v>
      </c>
      <c r="F123" s="269" t="s">
        <v>184</v>
      </c>
      <c r="G123" s="284">
        <v>45323</v>
      </c>
      <c r="H123" s="269" t="s">
        <v>221</v>
      </c>
      <c r="I123" s="269">
        <v>1</v>
      </c>
      <c r="J123" s="273">
        <f t="shared" ref="J123" si="1639">IF(I123="N",0,I123)</f>
        <v>1</v>
      </c>
      <c r="K123" s="269" t="s">
        <v>217</v>
      </c>
      <c r="L123" s="273">
        <f t="shared" si="1121"/>
        <v>0</v>
      </c>
      <c r="M123" s="269" t="s">
        <v>259</v>
      </c>
      <c r="N123" s="269"/>
      <c r="O123" s="269"/>
      <c r="P123" s="301">
        <v>100</v>
      </c>
      <c r="Q123" s="286" t="s">
        <v>12</v>
      </c>
      <c r="R123" s="300">
        <f>VLOOKUP(Q123,vstupy!$B$17:$C$27,2,FALSE)</f>
        <v>0.25</v>
      </c>
      <c r="S123" s="269"/>
      <c r="T123" s="153" t="s">
        <v>51</v>
      </c>
      <c r="U123" s="218">
        <f>IFERROR(VLOOKUP(T123,vstupy!$B$2:$C$12,2,FALSE),0)</f>
        <v>0</v>
      </c>
      <c r="V123" s="286" t="s">
        <v>50</v>
      </c>
      <c r="W123" s="279">
        <f>VLOOKUP(V123,vstupy!$B$17:$C$27,2,FALSE)</f>
        <v>0</v>
      </c>
      <c r="X123" s="281">
        <f t="shared" ref="X123" si="1640">IFERROR(IF(J123=0,"N",N123/I123),0)</f>
        <v>0</v>
      </c>
      <c r="Y123" s="276">
        <f t="shared" ref="Y123" si="1641">N123</f>
        <v>0</v>
      </c>
      <c r="Z123" s="276">
        <f t="shared" ref="Z123" si="1642">IFERROR(IF(J123=0,"N",O123/I123),0)</f>
        <v>0</v>
      </c>
      <c r="AA123" s="276">
        <f t="shared" ref="AA123" si="1643">O123</f>
        <v>0</v>
      </c>
      <c r="AB123" s="276">
        <f t="shared" ref="AB123" si="1644">P123*R123</f>
        <v>25</v>
      </c>
      <c r="AC123" s="276">
        <f t="shared" si="1038"/>
        <v>25</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f t="shared" ref="AN123" si="1647">IF($M123="In (zvyšuje náklady)",0,X123)</f>
        <v>0</v>
      </c>
      <c r="AO123" s="306">
        <f t="shared" ref="AO123" si="1648">IF($M123="In (zvyšuje náklady)",0,Y123)</f>
        <v>0</v>
      </c>
      <c r="AP123" s="306">
        <f t="shared" ref="AP123" si="1649">IF($M123="In (zvyšuje náklady)",0,Z123)</f>
        <v>0</v>
      </c>
      <c r="AQ123" s="306">
        <f t="shared" ref="AQ123" si="1650">IF($M123="In (zvyšuje náklady)",0,AA123)</f>
        <v>0</v>
      </c>
      <c r="AR123" s="306">
        <f t="shared" ref="AR123" si="1651">IF($M123="In (zvyšuje náklady)",0,AB123)</f>
        <v>25</v>
      </c>
      <c r="AS123" s="306">
        <f t="shared" ref="AS123" si="1652">IF($M123="In (zvyšuje náklady)",0,AC123)</f>
        <v>25</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t="str">
        <f>IF(F123=vstupy!F$6,"1",0)</f>
        <v>1</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25</v>
      </c>
      <c r="BZ123" s="307">
        <f t="shared" ref="BZ123" si="1680">IF($BL123="1",AS123,0)</f>
        <v>25</v>
      </c>
      <c r="CA123" s="307">
        <f t="shared" ref="CA123" si="1681">IF($BL123="1",AT123,0)</f>
        <v>0</v>
      </c>
      <c r="CB123" s="349">
        <f t="shared" ref="CB123" si="1682">IF($BL123="1",AU123,0)</f>
        <v>0</v>
      </c>
      <c r="CC123" s="291">
        <f>IFERROR(IF($X123="N/A",Z123+AB123+AD123,X123+Z123+AB123+AD123),0)</f>
        <v>25</v>
      </c>
      <c r="CD123" s="314">
        <f>Y123+AA123+AC123+AE123</f>
        <v>25</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t="s">
        <v>260</v>
      </c>
      <c r="D126" s="270" t="s">
        <v>214</v>
      </c>
      <c r="E126" s="270" t="s">
        <v>276</v>
      </c>
      <c r="F126" s="269" t="s">
        <v>184</v>
      </c>
      <c r="G126" s="284">
        <v>45323</v>
      </c>
      <c r="H126" s="269" t="s">
        <v>221</v>
      </c>
      <c r="I126" s="269">
        <v>1</v>
      </c>
      <c r="J126" s="273">
        <f t="shared" ref="J126" si="1683">IF(I126="N",0,I126)</f>
        <v>1</v>
      </c>
      <c r="K126" s="269" t="s">
        <v>217</v>
      </c>
      <c r="L126" s="273">
        <f t="shared" si="1121"/>
        <v>0</v>
      </c>
      <c r="M126" s="269" t="s">
        <v>218</v>
      </c>
      <c r="N126" s="269"/>
      <c r="O126" s="269"/>
      <c r="P126" s="301"/>
      <c r="Q126" s="286" t="s">
        <v>50</v>
      </c>
      <c r="R126" s="300">
        <f>VLOOKUP(Q126,vstupy!$B$17:$C$27,2,FALSE)</f>
        <v>0</v>
      </c>
      <c r="S126" s="269"/>
      <c r="T126" s="153" t="s">
        <v>18</v>
      </c>
      <c r="U126" s="218">
        <f>IFERROR(VLOOKUP(T126,vstupy!$B$2:$C$12,2,FALSE),0)</f>
        <v>100</v>
      </c>
      <c r="V126" s="286" t="s">
        <v>12</v>
      </c>
      <c r="W126" s="279">
        <f>VLOOKUP(V126,vstupy!$B$17:$C$27,2,FALSE)</f>
        <v>0.25</v>
      </c>
      <c r="X126" s="281">
        <f t="shared" ref="X126" si="1684">IFERROR(IF(J126=0,"N",N126/I126),0)</f>
        <v>0</v>
      </c>
      <c r="Y126" s="276">
        <f t="shared" ref="Y126" si="1685">N126</f>
        <v>0</v>
      </c>
      <c r="Z126" s="276">
        <f t="shared" ref="Z126" si="1686">IFERROR(IF(J126=0,"N",O126/I126),0)</f>
        <v>0</v>
      </c>
      <c r="AA126" s="276">
        <f t="shared" ref="AA126" si="1687">O126</f>
        <v>0</v>
      </c>
      <c r="AB126" s="276">
        <f t="shared" ref="AB126" si="1688">P126*R126</f>
        <v>0</v>
      </c>
      <c r="AC126" s="276">
        <f t="shared" si="1038"/>
        <v>0</v>
      </c>
      <c r="AD126" s="278">
        <f t="shared" ref="AD126" si="1689">IF(S126&gt;0,IF(W126&gt;0,($G$6/160)*(S126/60)*W126,0),IF(W126&gt;0,($G$6/160)*((U126+U127+U128)/60)*W126,0))</f>
        <v>4.263671875</v>
      </c>
      <c r="AE126" s="274">
        <f t="shared" si="994"/>
        <v>4.263671875</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4.263671875</v>
      </c>
      <c r="AM126" s="314">
        <f t="shared" si="1690"/>
        <v>4.263671875</v>
      </c>
      <c r="AN126" s="306">
        <f t="shared" ref="AN126" si="1691">IF($M126="In (zvyšuje náklady)",0,X126)</f>
        <v>0</v>
      </c>
      <c r="AO126" s="306">
        <f t="shared" ref="AO126" si="1692">IF($M126="In (zvyšuje náklady)",0,Y126)</f>
        <v>0</v>
      </c>
      <c r="AP126" s="306">
        <f t="shared" ref="AP126" si="1693">IF($M126="In (zvyšuje náklady)",0,Z126)</f>
        <v>0</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t="str">
        <f>IF(F126=vstupy!F$6,"1",0)</f>
        <v>1</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4.263671875</v>
      </c>
      <c r="BT126" s="314">
        <f t="shared" ref="BT126" si="1718">IF($BL126="1",AM126,0)</f>
        <v>4.263671875</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4.263671875</v>
      </c>
      <c r="CD126" s="314">
        <f>Y126+AA126+AC126+AE126</f>
        <v>4.263671875</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t="s">
        <v>261</v>
      </c>
      <c r="D129" s="270" t="s">
        <v>214</v>
      </c>
      <c r="E129" s="270" t="s">
        <v>276</v>
      </c>
      <c r="F129" s="269" t="s">
        <v>184</v>
      </c>
      <c r="G129" s="284">
        <v>45323</v>
      </c>
      <c r="H129" s="269" t="s">
        <v>221</v>
      </c>
      <c r="I129" s="269">
        <v>1</v>
      </c>
      <c r="J129" s="273">
        <f t="shared" ref="J129" si="1727">IF(I129="N",0,I129)</f>
        <v>1</v>
      </c>
      <c r="K129" s="269" t="s">
        <v>217</v>
      </c>
      <c r="L129" s="273">
        <f t="shared" si="1121"/>
        <v>0</v>
      </c>
      <c r="M129" s="269" t="s">
        <v>218</v>
      </c>
      <c r="N129" s="269"/>
      <c r="O129" s="269"/>
      <c r="P129" s="301"/>
      <c r="Q129" s="286" t="s">
        <v>50</v>
      </c>
      <c r="R129" s="300">
        <f>VLOOKUP(Q129,vstupy!$B$17:$C$27,2,FALSE)</f>
        <v>0</v>
      </c>
      <c r="S129" s="269"/>
      <c r="T129" s="153" t="s">
        <v>18</v>
      </c>
      <c r="U129" s="218">
        <f>IFERROR(VLOOKUP(T129,vstupy!$B$2:$C$12,2,FALSE),0)</f>
        <v>100</v>
      </c>
      <c r="V129" s="286" t="s">
        <v>12</v>
      </c>
      <c r="W129" s="279">
        <f>VLOOKUP(V129,vstupy!$B$17:$C$27,2,FALSE)</f>
        <v>0.25</v>
      </c>
      <c r="X129" s="281">
        <f t="shared" ref="X129" si="1728">IFERROR(IF(J129=0,"N",N129/I129),0)</f>
        <v>0</v>
      </c>
      <c r="Y129" s="276">
        <f t="shared" ref="Y129" si="1729">N129</f>
        <v>0</v>
      </c>
      <c r="Z129" s="276">
        <f t="shared" ref="Z129" si="1730">IFERROR(IF(J129=0,"N",O129/I129),0)</f>
        <v>0</v>
      </c>
      <c r="AA129" s="276">
        <f t="shared" ref="AA129" si="1731">O129</f>
        <v>0</v>
      </c>
      <c r="AB129" s="276">
        <f t="shared" ref="AB129" si="1732">P129*R129</f>
        <v>0</v>
      </c>
      <c r="AC129" s="276">
        <f t="shared" si="1038"/>
        <v>0</v>
      </c>
      <c r="AD129" s="278">
        <f t="shared" ref="AD129" si="1733">IF(S129&gt;0,IF(W129&gt;0,($G$6/160)*(S129/60)*W129,0),IF(W129&gt;0,($G$6/160)*((U129+U130+U131)/60)*W129,0))</f>
        <v>4.263671875</v>
      </c>
      <c r="AE129" s="274">
        <f t="shared" si="994"/>
        <v>4.263671875</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4.263671875</v>
      </c>
      <c r="AM129" s="314">
        <f t="shared" si="1734"/>
        <v>4.263671875</v>
      </c>
      <c r="AN129" s="306">
        <f t="shared" ref="AN129" si="1735">IF($M129="In (zvyšuje náklady)",0,X129)</f>
        <v>0</v>
      </c>
      <c r="AO129" s="306">
        <f t="shared" ref="AO129" si="1736">IF($M129="In (zvyšuje náklady)",0,Y129)</f>
        <v>0</v>
      </c>
      <c r="AP129" s="306">
        <f t="shared" ref="AP129" si="1737">IF($M129="In (zvyšuje náklady)",0,Z129)</f>
        <v>0</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t="str">
        <f>IF(F129=vstupy!F$6,"1",0)</f>
        <v>1</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4.263671875</v>
      </c>
      <c r="BT129" s="314">
        <f t="shared" ref="BT129" si="1762">IF($BL129="1",AM129,0)</f>
        <v>4.263671875</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4.263671875</v>
      </c>
      <c r="CD129" s="314">
        <f>Y129+AA129+AC129+AE129</f>
        <v>4.263671875</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t="s">
        <v>262</v>
      </c>
      <c r="D132" s="270" t="s">
        <v>263</v>
      </c>
      <c r="E132" s="270" t="s">
        <v>264</v>
      </c>
      <c r="F132" s="269" t="s">
        <v>184</v>
      </c>
      <c r="G132" s="284">
        <v>45323</v>
      </c>
      <c r="H132" s="269" t="s">
        <v>228</v>
      </c>
      <c r="I132" s="269">
        <v>2</v>
      </c>
      <c r="J132" s="273">
        <f t="shared" ref="J132" si="1771">IF(I132="N",0,I132)</f>
        <v>2</v>
      </c>
      <c r="K132" s="269" t="s">
        <v>217</v>
      </c>
      <c r="L132" s="273">
        <f t="shared" si="1121"/>
        <v>0</v>
      </c>
      <c r="M132" s="269" t="s">
        <v>259</v>
      </c>
      <c r="N132" s="269"/>
      <c r="O132" s="269"/>
      <c r="P132" s="301"/>
      <c r="Q132" s="286" t="s">
        <v>50</v>
      </c>
      <c r="R132" s="300">
        <f>VLOOKUP(Q132,vstupy!$B$17:$C$27,2,FALSE)</f>
        <v>0</v>
      </c>
      <c r="S132" s="269"/>
      <c r="T132" s="153" t="s">
        <v>21</v>
      </c>
      <c r="U132" s="218">
        <f>IFERROR(VLOOKUP(T132,vstupy!$B$2:$C$12,2,FALSE),0)</f>
        <v>200</v>
      </c>
      <c r="V132" s="286" t="s">
        <v>12</v>
      </c>
      <c r="W132" s="279">
        <f>VLOOKUP(V132,vstupy!$B$17:$C$27,2,FALSE)</f>
        <v>0.25</v>
      </c>
      <c r="X132" s="281">
        <f t="shared" ref="X132" si="1772">IFERROR(IF(J132=0,"N",N132/I132),0)</f>
        <v>0</v>
      </c>
      <c r="Y132" s="276">
        <f t="shared" ref="Y132" si="1773">N132</f>
        <v>0</v>
      </c>
      <c r="Z132" s="276">
        <f t="shared" ref="Z132" si="1774">IFERROR(IF(J132=0,"N",O132/I132),0)</f>
        <v>0</v>
      </c>
      <c r="AA132" s="276">
        <f t="shared" ref="AA132" si="1775">O132</f>
        <v>0</v>
      </c>
      <c r="AB132" s="276">
        <f t="shared" ref="AB132" si="1776">P132*R132</f>
        <v>0</v>
      </c>
      <c r="AC132" s="276">
        <f t="shared" si="1038"/>
        <v>0</v>
      </c>
      <c r="AD132" s="278">
        <f t="shared" ref="AD132" si="1777">IF(S132&gt;0,IF(W132&gt;0,($G$6/160)*(S132/60)*W132,0),IF(W132&gt;0,($G$6/160)*((U132+U133+U134)/60)*W132,0))</f>
        <v>8.52734375</v>
      </c>
      <c r="AE132" s="274">
        <f t="shared" si="994"/>
        <v>17.0546875</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f t="shared" ref="AN132" si="1779">IF($M132="In (zvyšuje náklady)",0,X132)</f>
        <v>0</v>
      </c>
      <c r="AO132" s="306">
        <f t="shared" ref="AO132" si="1780">IF($M132="In (zvyšuje náklady)",0,Y132)</f>
        <v>0</v>
      </c>
      <c r="AP132" s="306">
        <f t="shared" ref="AP132" si="1781">IF($M132="In (zvyšuje náklady)",0,Z132)</f>
        <v>0</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8.52734375</v>
      </c>
      <c r="AU132" s="335">
        <f t="shared" ref="AU132" si="1786">IF($M132="In (zvyšuje náklady)",0,AE132)</f>
        <v>17.0546875</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t="str">
        <f>IF(F132=vstupy!F$6,"1",0)</f>
        <v>1</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8.52734375</v>
      </c>
      <c r="CB132" s="349">
        <f t="shared" ref="CB132" si="1814">IF($BL132="1",AU132,0)</f>
        <v>17.0546875</v>
      </c>
      <c r="CC132" s="291">
        <f>IFERROR(IF($X132="N/A",Z132+AB132+AD132,X132+Z132+AB132+AD132),0)</f>
        <v>8.52734375</v>
      </c>
      <c r="CD132" s="314">
        <f>Y132+AA132+AC132+AE132</f>
        <v>17.0546875</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t="s">
        <v>265</v>
      </c>
      <c r="D135" s="270" t="s">
        <v>263</v>
      </c>
      <c r="E135" s="270" t="s">
        <v>266</v>
      </c>
      <c r="F135" s="269" t="s">
        <v>184</v>
      </c>
      <c r="G135" s="284">
        <v>45323</v>
      </c>
      <c r="H135" s="269" t="s">
        <v>228</v>
      </c>
      <c r="I135" s="269">
        <v>61</v>
      </c>
      <c r="J135" s="273">
        <f t="shared" ref="J135" si="1815">IF(I135="N",0,I135)</f>
        <v>61</v>
      </c>
      <c r="K135" s="269" t="s">
        <v>217</v>
      </c>
      <c r="L135" s="273">
        <f t="shared" si="1121"/>
        <v>0</v>
      </c>
      <c r="M135" s="269" t="s">
        <v>259</v>
      </c>
      <c r="N135" s="269"/>
      <c r="O135" s="269"/>
      <c r="P135" s="301"/>
      <c r="Q135" s="286" t="s">
        <v>50</v>
      </c>
      <c r="R135" s="300">
        <f>VLOOKUP(Q135,vstupy!$B$17:$C$27,2,FALSE)</f>
        <v>0</v>
      </c>
      <c r="S135" s="269"/>
      <c r="T135" s="153" t="s">
        <v>21</v>
      </c>
      <c r="U135" s="218">
        <f>IFERROR(VLOOKUP(T135,vstupy!$B$2:$C$12,2,FALSE),0)</f>
        <v>200</v>
      </c>
      <c r="V135" s="286" t="s">
        <v>12</v>
      </c>
      <c r="W135" s="279">
        <f>VLOOKUP(V135,vstupy!$B$17:$C$27,2,FALSE)</f>
        <v>0.25</v>
      </c>
      <c r="X135" s="281">
        <f t="shared" ref="X135" si="1816">IFERROR(IF(J135=0,"N",N135/I135),0)</f>
        <v>0</v>
      </c>
      <c r="Y135" s="276">
        <f t="shared" ref="Y135" si="1817">N135</f>
        <v>0</v>
      </c>
      <c r="Z135" s="276">
        <f t="shared" ref="Z135" si="1818">IFERROR(IF(J135=0,"N",O135/I135),0)</f>
        <v>0</v>
      </c>
      <c r="AA135" s="276">
        <f t="shared" ref="AA135" si="1819">O135</f>
        <v>0</v>
      </c>
      <c r="AB135" s="276">
        <f t="shared" ref="AB135" si="1820">P135*R135</f>
        <v>0</v>
      </c>
      <c r="AC135" s="276">
        <f t="shared" si="1038"/>
        <v>0</v>
      </c>
      <c r="AD135" s="278">
        <f t="shared" ref="AD135" si="1821">IF(S135&gt;0,IF(W135&gt;0,($G$6/160)*(S135/60)*W135,0),IF(W135&gt;0,($G$6/160)*((U135+U136+U137)/60)*W135,0))</f>
        <v>8.52734375</v>
      </c>
      <c r="AE135" s="274">
        <f t="shared" si="994"/>
        <v>520.16796875</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f t="shared" ref="AN135" si="1823">IF($M135="In (zvyšuje náklady)",0,X135)</f>
        <v>0</v>
      </c>
      <c r="AO135" s="306">
        <f t="shared" ref="AO135" si="1824">IF($M135="In (zvyšuje náklady)",0,Y135)</f>
        <v>0</v>
      </c>
      <c r="AP135" s="306">
        <f t="shared" ref="AP135" si="1825">IF($M135="In (zvyšuje náklady)",0,Z135)</f>
        <v>0</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8.52734375</v>
      </c>
      <c r="AU135" s="335">
        <f t="shared" ref="AU135" si="1830">IF($M135="In (zvyšuje náklady)",0,AE135)</f>
        <v>520.16796875</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t="str">
        <f>IF(F135=vstupy!F$6,"1",0)</f>
        <v>1</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8.52734375</v>
      </c>
      <c r="CB135" s="349">
        <f t="shared" ref="CB135" si="1858">IF($BL135="1",AU135,0)</f>
        <v>520.16796875</v>
      </c>
      <c r="CC135" s="291">
        <f>IFERROR(IF($X135="N/A",Z135+AB135+AD135,X135+Z135+AB135+AD135),0)</f>
        <v>8.52734375</v>
      </c>
      <c r="CD135" s="314">
        <f>Y135+AA135+AC135+AE135</f>
        <v>520.16796875</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t="s">
        <v>267</v>
      </c>
      <c r="D138" s="270" t="s">
        <v>263</v>
      </c>
      <c r="E138" s="270" t="s">
        <v>219</v>
      </c>
      <c r="F138" s="269" t="s">
        <v>184</v>
      </c>
      <c r="G138" s="284">
        <v>45323</v>
      </c>
      <c r="H138" s="269" t="s">
        <v>228</v>
      </c>
      <c r="I138" s="269">
        <v>2</v>
      </c>
      <c r="J138" s="273">
        <f t="shared" ref="J138" si="1859">IF(I138="N",0,I138)</f>
        <v>2</v>
      </c>
      <c r="K138" s="269" t="s">
        <v>217</v>
      </c>
      <c r="L138" s="273">
        <f t="shared" si="1121"/>
        <v>0</v>
      </c>
      <c r="M138" s="269" t="s">
        <v>259</v>
      </c>
      <c r="N138" s="269"/>
      <c r="O138" s="269"/>
      <c r="P138" s="301"/>
      <c r="Q138" s="286" t="s">
        <v>50</v>
      </c>
      <c r="R138" s="300">
        <f>VLOOKUP(Q138,vstupy!$B$17:$C$27,2,FALSE)</f>
        <v>0</v>
      </c>
      <c r="S138" s="269"/>
      <c r="T138" s="153" t="s">
        <v>25</v>
      </c>
      <c r="U138" s="218">
        <f>IFERROR(VLOOKUP(T138,vstupy!$B$2:$C$12,2,FALSE),0)</f>
        <v>60</v>
      </c>
      <c r="V138" s="286" t="s">
        <v>12</v>
      </c>
      <c r="W138" s="279">
        <f>VLOOKUP(V138,vstupy!$B$17:$C$27,2,FALSE)</f>
        <v>0.25</v>
      </c>
      <c r="X138" s="281">
        <f t="shared" ref="X138" si="1860">IFERROR(IF(J138=0,"N",N138/I138),0)</f>
        <v>0</v>
      </c>
      <c r="Y138" s="276">
        <f t="shared" ref="Y138" si="1861">N138</f>
        <v>0</v>
      </c>
      <c r="Z138" s="276">
        <f t="shared" ref="Z138" si="1862">IFERROR(IF(J138=0,"N",O138/I138),0)</f>
        <v>0</v>
      </c>
      <c r="AA138" s="276">
        <f t="shared" ref="AA138" si="1863">O138</f>
        <v>0</v>
      </c>
      <c r="AB138" s="276">
        <f t="shared" ref="AB138" si="1864">P138*R138</f>
        <v>0</v>
      </c>
      <c r="AC138" s="276">
        <f t="shared" si="1038"/>
        <v>0</v>
      </c>
      <c r="AD138" s="278">
        <f t="shared" ref="AD138" si="1865">IF(S138&gt;0,IF(W138&gt;0,($G$6/160)*(S138/60)*W138,0),IF(W138&gt;0,($G$6/160)*((U138+U139+U140)/60)*W138,0))</f>
        <v>2.5582031249999999</v>
      </c>
      <c r="AE138" s="274">
        <f t="shared" si="994"/>
        <v>5.1164062499999998</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f t="shared" ref="AN138" si="1867">IF($M138="In (zvyšuje náklady)",0,X138)</f>
        <v>0</v>
      </c>
      <c r="AO138" s="306">
        <f t="shared" ref="AO138" si="1868">IF($M138="In (zvyšuje náklady)",0,Y138)</f>
        <v>0</v>
      </c>
      <c r="AP138" s="306">
        <f t="shared" ref="AP138" si="1869">IF($M138="In (zvyšuje náklady)",0,Z138)</f>
        <v>0</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2.5582031249999999</v>
      </c>
      <c r="AU138" s="335">
        <f t="shared" ref="AU138" si="1874">IF($M138="In (zvyšuje náklady)",0,AE138)</f>
        <v>5.1164062499999998</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t="str">
        <f>IF(F138=vstupy!F$6,"1",0)</f>
        <v>1</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2.5582031249999999</v>
      </c>
      <c r="CB138" s="349">
        <f t="shared" ref="CB138" si="1902">IF($BL138="1",AU138,0)</f>
        <v>5.1164062499999998</v>
      </c>
      <c r="CC138" s="291">
        <f>IFERROR(IF($X138="N/A",Z138+AB138+AD138,X138+Z138+AB138+AD138),0)</f>
        <v>2.5582031249999999</v>
      </c>
      <c r="CD138" s="314">
        <f>Y138+AA138+AC138+AE138</f>
        <v>5.1164062499999998</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t="s">
        <v>268</v>
      </c>
      <c r="D141" s="270" t="s">
        <v>263</v>
      </c>
      <c r="E141" s="270" t="s">
        <v>219</v>
      </c>
      <c r="F141" s="269" t="s">
        <v>184</v>
      </c>
      <c r="G141" s="284">
        <v>45323</v>
      </c>
      <c r="H141" s="269" t="s">
        <v>228</v>
      </c>
      <c r="I141" s="269">
        <v>61</v>
      </c>
      <c r="J141" s="273">
        <f t="shared" ref="J141" si="1903">IF(I141="N",0,I141)</f>
        <v>61</v>
      </c>
      <c r="K141" s="269" t="s">
        <v>217</v>
      </c>
      <c r="L141" s="273">
        <f t="shared" si="1121"/>
        <v>0</v>
      </c>
      <c r="M141" s="269" t="s">
        <v>259</v>
      </c>
      <c r="N141" s="269"/>
      <c r="O141" s="269"/>
      <c r="P141" s="301"/>
      <c r="Q141" s="286" t="s">
        <v>50</v>
      </c>
      <c r="R141" s="300">
        <f>VLOOKUP(Q141,vstupy!$B$17:$C$27,2,FALSE)</f>
        <v>0</v>
      </c>
      <c r="S141" s="269"/>
      <c r="T141" s="153" t="s">
        <v>25</v>
      </c>
      <c r="U141" s="218">
        <f>IFERROR(VLOOKUP(T141,vstupy!$B$2:$C$12,2,FALSE),0)</f>
        <v>60</v>
      </c>
      <c r="V141" s="286" t="s">
        <v>12</v>
      </c>
      <c r="W141" s="279">
        <f>VLOOKUP(V141,vstupy!$B$17:$C$27,2,FALSE)</f>
        <v>0.25</v>
      </c>
      <c r="X141" s="281">
        <f t="shared" ref="X141" si="1904">IFERROR(IF(J141=0,"N",N141/I141),0)</f>
        <v>0</v>
      </c>
      <c r="Y141" s="276">
        <f t="shared" ref="Y141" si="1905">N141</f>
        <v>0</v>
      </c>
      <c r="Z141" s="276">
        <f t="shared" ref="Z141" si="1906">IFERROR(IF(J141=0,"N",O141/I141),0)</f>
        <v>0</v>
      </c>
      <c r="AA141" s="276">
        <f t="shared" ref="AA141" si="1907">O141</f>
        <v>0</v>
      </c>
      <c r="AB141" s="276">
        <f t="shared" ref="AB141" si="1908">P141*R141</f>
        <v>0</v>
      </c>
      <c r="AC141" s="276">
        <f t="shared" si="1038"/>
        <v>0</v>
      </c>
      <c r="AD141" s="278">
        <f t="shared" ref="AD141" si="1909">IF(S141&gt;0,IF(W141&gt;0,($G$6/160)*(S141/60)*W141,0),IF(W141&gt;0,($G$6/160)*((U141+U142+U143)/60)*W141,0))</f>
        <v>2.5582031249999999</v>
      </c>
      <c r="AE141" s="274">
        <f t="shared" si="994"/>
        <v>156.05039062500001</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f t="shared" ref="AN141" si="1911">IF($M141="In (zvyšuje náklady)",0,X141)</f>
        <v>0</v>
      </c>
      <c r="AO141" s="306">
        <f t="shared" ref="AO141" si="1912">IF($M141="In (zvyšuje náklady)",0,Y141)</f>
        <v>0</v>
      </c>
      <c r="AP141" s="306">
        <f t="shared" ref="AP141" si="1913">IF($M141="In (zvyšuje náklady)",0,Z141)</f>
        <v>0</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2.5582031249999999</v>
      </c>
      <c r="AU141" s="335">
        <f t="shared" ref="AU141" si="1918">IF($M141="In (zvyšuje náklady)",0,AE141)</f>
        <v>156.05039062500001</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t="str">
        <f>IF(F141=vstupy!F$6,"1",0)</f>
        <v>1</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2.5582031249999999</v>
      </c>
      <c r="CB141" s="349">
        <f t="shared" ref="CB141" si="1946">IF($BL141="1",AU141,0)</f>
        <v>156.05039062500001</v>
      </c>
      <c r="CC141" s="291">
        <f>IFERROR(IF($X141="N/A",Z141+AB141+AD141,X141+Z141+AB141+AD141),0)</f>
        <v>2.5582031249999999</v>
      </c>
      <c r="CD141" s="314">
        <f>Y141+AA141+AC141+AE141</f>
        <v>156.05039062500001</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375</v>
      </c>
      <c r="AK159" s="194">
        <f t="shared" si="2168"/>
        <v>64312.5</v>
      </c>
      <c r="AL159" s="194">
        <f t="shared" ref="AL159:AM159" si="2169">SUM(AL9:AL158)</f>
        <v>316.36445312500001</v>
      </c>
      <c r="AM159" s="195">
        <f t="shared" si="2169"/>
        <v>46218.203125000022</v>
      </c>
      <c r="AN159" s="196">
        <f t="shared" ref="AN159:AS159" si="2170">SUM(AN9:AN158)</f>
        <v>0</v>
      </c>
      <c r="AO159" s="197">
        <f t="shared" si="2170"/>
        <v>0</v>
      </c>
      <c r="AP159" s="197">
        <f t="shared" si="2170"/>
        <v>0</v>
      </c>
      <c r="AQ159" s="197">
        <f t="shared" si="2170"/>
        <v>0</v>
      </c>
      <c r="AR159" s="197">
        <f t="shared" si="2170"/>
        <v>25</v>
      </c>
      <c r="AS159" s="197">
        <f t="shared" si="2170"/>
        <v>25</v>
      </c>
      <c r="AT159" s="197">
        <f t="shared" ref="AT159:AU159" si="2171">SUM(AT9:AT158)</f>
        <v>22.171093749999997</v>
      </c>
      <c r="AU159" s="198">
        <f t="shared" si="2171"/>
        <v>698.38945312499993</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250</v>
      </c>
      <c r="BR159" s="194">
        <f t="shared" si="2178"/>
        <v>5187.5</v>
      </c>
      <c r="BS159" s="194">
        <f t="shared" ref="BS159:BT159" si="2179">SUM(BS9:BS158)</f>
        <v>217.87363281250003</v>
      </c>
      <c r="BT159" s="195">
        <f t="shared" si="2179"/>
        <v>5987.0480468750002</v>
      </c>
      <c r="BU159" s="196">
        <f t="shared" si="2178"/>
        <v>0</v>
      </c>
      <c r="BV159" s="197">
        <f t="shared" si="2178"/>
        <v>0</v>
      </c>
      <c r="BW159" s="197">
        <f t="shared" si="2178"/>
        <v>0</v>
      </c>
      <c r="BX159" s="197">
        <f t="shared" si="2178"/>
        <v>0</v>
      </c>
      <c r="BY159" s="197">
        <f t="shared" ref="BY159:CD159" si="2180">SUM(BY9:BY158)</f>
        <v>25</v>
      </c>
      <c r="BZ159" s="197">
        <f t="shared" si="2180"/>
        <v>25</v>
      </c>
      <c r="CA159" s="197">
        <f t="shared" si="2180"/>
        <v>22.171093749999997</v>
      </c>
      <c r="CB159" s="202">
        <f t="shared" si="2180"/>
        <v>698.38945312499993</v>
      </c>
      <c r="CC159" s="196">
        <f t="shared" si="2180"/>
        <v>738.53554687499968</v>
      </c>
      <c r="CD159" s="198">
        <f t="shared" si="2180"/>
        <v>111254.09257812497</v>
      </c>
    </row>
    <row r="160" spans="2:82" x14ac:dyDescent="0.2">
      <c r="AC160" s="203"/>
      <c r="AK160" s="203">
        <f>AG159+AI159+AK159+AM159</f>
        <v>110530.70312500003</v>
      </c>
      <c r="AS160" s="203">
        <f>AO159+AQ159+AS159+AU159</f>
        <v>723.38945312499993</v>
      </c>
      <c r="BA160" s="203">
        <f>AW159+AY159+BA159+BC159</f>
        <v>0</v>
      </c>
      <c r="BI160" s="203">
        <f>BE159+BG159+BI159+BK159</f>
        <v>0</v>
      </c>
      <c r="BR160" s="203">
        <f>BN159+BP159+BR159+BT159</f>
        <v>11174.548046874999</v>
      </c>
      <c r="BZ160" s="203">
        <f>BV159+BX159+BZ159+CB159</f>
        <v>723.38945312499993</v>
      </c>
      <c r="CC160" s="203"/>
    </row>
    <row r="161" spans="3:82" x14ac:dyDescent="0.2">
      <c r="AK161" s="203"/>
      <c r="BP161" s="162" t="s">
        <v>186</v>
      </c>
      <c r="BR161" s="203">
        <f>BP159+BR159+BT159</f>
        <v>11174.548046874999</v>
      </c>
      <c r="BX161" s="162" t="s">
        <v>186</v>
      </c>
      <c r="BZ161" s="203">
        <f>BX159+BZ159+CB159</f>
        <v>723.38945312499993</v>
      </c>
    </row>
    <row r="162" spans="3:82" x14ac:dyDescent="0.2">
      <c r="AI162" s="203"/>
    </row>
    <row r="163" spans="3:82" x14ac:dyDescent="0.2">
      <c r="AR163" s="162" t="s">
        <v>198</v>
      </c>
    </row>
    <row r="164" spans="3:82" ht="41.25" customHeight="1" x14ac:dyDescent="0.2">
      <c r="AQ164" s="162" t="s">
        <v>199</v>
      </c>
      <c r="AS164" s="203">
        <f>AK160+AS160</f>
        <v>111254.09257812503</v>
      </c>
    </row>
    <row r="165" spans="3:82" ht="12.75" customHeight="1" x14ac:dyDescent="0.2">
      <c r="AQ165" s="162" t="s">
        <v>200</v>
      </c>
      <c r="AS165" s="203">
        <f>'Krok 2- Tabuľky na skopírovanie'!C10+'Krok 2- Tabuľky na skopírovanie'!E10</f>
        <v>111254.09257812503</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80ko4W/vu4LxTzrKiRMAiSx/7EAikVSgJgHYVXCm+KtzH1RcZ3oU6GVoJ2yWEyLhi2ZOGRm11S2vaaNy2qIsZg==" saltValue="W5PFp4vKmmagWiwBgs3Z1Q=="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29" zoomScaleNormal="100" workbookViewId="0">
      <selection activeCell="G66" sqref="G66"/>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178</v>
      </c>
      <c r="C6" s="357">
        <f>'Krok 1- Kalkulačka '!AG159</f>
        <v>0</v>
      </c>
      <c r="D6" s="357"/>
      <c r="E6" s="363">
        <f>'Krok 1- Kalkulačka '!AO159</f>
        <v>0</v>
      </c>
      <c r="F6" s="364"/>
    </row>
    <row r="7" spans="1:12" ht="15" customHeight="1" x14ac:dyDescent="0.2">
      <c r="B7" s="208" t="s">
        <v>179</v>
      </c>
      <c r="C7" s="357">
        <f>'Krok 1- Kalkulačka '!AI159</f>
        <v>0</v>
      </c>
      <c r="D7" s="357"/>
      <c r="E7" s="363">
        <f>'Krok 1- Kalkulačka '!AQ159</f>
        <v>0</v>
      </c>
      <c r="F7" s="364"/>
    </row>
    <row r="8" spans="1:12" ht="15" customHeight="1" x14ac:dyDescent="0.2">
      <c r="B8" s="208" t="s">
        <v>98</v>
      </c>
      <c r="C8" s="357">
        <f>'Krok 1- Kalkulačka '!AK159</f>
        <v>64312.5</v>
      </c>
      <c r="D8" s="357"/>
      <c r="E8" s="363">
        <f>'Krok 1- Kalkulačka '!AS159</f>
        <v>25</v>
      </c>
      <c r="F8" s="364"/>
    </row>
    <row r="9" spans="1:12" ht="15" customHeight="1" x14ac:dyDescent="0.2">
      <c r="B9" s="208" t="s">
        <v>99</v>
      </c>
      <c r="C9" s="357">
        <f>'Krok 1- Kalkulačka '!AM159</f>
        <v>46218.203125000022</v>
      </c>
      <c r="D9" s="357"/>
      <c r="E9" s="363">
        <f>'Krok 1- Kalkulačka '!AU159</f>
        <v>698.38945312499993</v>
      </c>
      <c r="F9" s="364"/>
    </row>
    <row r="10" spans="1:12" ht="15" customHeight="1" x14ac:dyDescent="0.2">
      <c r="B10" s="208" t="s">
        <v>100</v>
      </c>
      <c r="C10" s="357">
        <f>SUM(C6:C9)</f>
        <v>110530.70312500003</v>
      </c>
      <c r="D10" s="357"/>
      <c r="E10" s="363">
        <f>SUM(E6:E9)</f>
        <v>723.38945312499993</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0</v>
      </c>
      <c r="F12" s="364"/>
    </row>
    <row r="13" spans="1:12" ht="49.5" customHeight="1" thickBot="1" x14ac:dyDescent="0.25">
      <c r="B13" s="209" t="s">
        <v>192</v>
      </c>
      <c r="C13" s="358">
        <f>'Krok 1- Kalkulačka '!BR161</f>
        <v>11174.548046874999</v>
      </c>
      <c r="D13" s="358"/>
      <c r="E13" s="367">
        <f>'Krok 1- Kalkulačka '!BZ160</f>
        <v>723.38945312499993</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99356.155078125026</v>
      </c>
      <c r="D16" s="360"/>
      <c r="E16" s="365">
        <f>E7+E8+E9-E13</f>
        <v>0</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207</v>
      </c>
      <c r="D20" s="353" t="s">
        <v>206</v>
      </c>
      <c r="E20" s="351" t="s">
        <v>108</v>
      </c>
      <c r="F20" s="351" t="s">
        <v>160</v>
      </c>
      <c r="G20" s="351" t="s">
        <v>102</v>
      </c>
      <c r="H20" s="351" t="s">
        <v>162</v>
      </c>
      <c r="I20" s="351" t="s">
        <v>163</v>
      </c>
      <c r="J20" s="351" t="s">
        <v>106</v>
      </c>
      <c r="K20" s="351" t="s">
        <v>107</v>
      </c>
      <c r="L20" s="351" t="s">
        <v>208</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13.5" customHeight="1" x14ac:dyDescent="0.2">
      <c r="A26" s="223">
        <f>'Krok 1- Kalkulačka '!B9</f>
        <v>1</v>
      </c>
      <c r="B26" s="223" t="str">
        <f>'Krok 1- Kalkulačka '!C9</f>
        <v>vypracovanie projektu pri odštiepení</v>
      </c>
      <c r="C26" s="223" t="str">
        <f>'Krok 1- Kalkulačka '!D9</f>
        <v>n/a</v>
      </c>
      <c r="D26" s="223" t="str">
        <f>'Krok 1- Kalkulačka '!E9</f>
        <v>§ 7</v>
      </c>
      <c r="E26" s="223" t="str">
        <f>'Krok 1- Kalkulačka '!F9</f>
        <v>SK</v>
      </c>
      <c r="F26" s="226">
        <f>IF('Krok 1- Kalkulačka '!G9&gt;0,'Krok 1- Kalkulačka '!G9,"-")</f>
        <v>45323</v>
      </c>
      <c r="G26" s="223" t="str">
        <f>'Krok 1- Kalkulačka '!H9</f>
        <v>s.r.o.</v>
      </c>
      <c r="H26" s="224">
        <f>'Krok 1- Kalkulačka '!I9</f>
        <v>473</v>
      </c>
      <c r="I26" s="224" t="str">
        <f>'Krok 1- Kalkulačka '!K9</f>
        <v>n</v>
      </c>
      <c r="J26" s="225">
        <f>IF($L26="In (zvyšuje náklady)",'Krok 1- Kalkulačka '!CC9,'Krok 1- Kalkulačka '!CC9)</f>
        <v>27.7138671875</v>
      </c>
      <c r="K26" s="225">
        <f>IF($L26="In (zvyšuje náklady)",'Krok 1- Kalkulačka '!CD9,'Krok 1- Kalkulačka '!CD9)</f>
        <v>13108.6591796875</v>
      </c>
      <c r="L26" s="223" t="str">
        <f>'Krok 1- Kalkulačka '!M9</f>
        <v>In (zvyšuje náklady)</v>
      </c>
    </row>
    <row r="27" spans="1:12" ht="25.5" x14ac:dyDescent="0.2">
      <c r="A27" s="223">
        <f>'Krok 1- Kalkulačka '!B12</f>
        <v>2</v>
      </c>
      <c r="B27" s="223" t="str">
        <f>'Krok 1- Kalkulačka '!C12</f>
        <v>vypracovanie projektu pri odštiepení</v>
      </c>
      <c r="C27" s="223" t="str">
        <f>'Krok 1- Kalkulačka '!D12</f>
        <v>n/a</v>
      </c>
      <c r="D27" s="223" t="str">
        <f>'Krok 1- Kalkulačka '!E12</f>
        <v>§ 7</v>
      </c>
      <c r="E27" s="223" t="str">
        <f>'Krok 1- Kalkulačka '!F12</f>
        <v>EÚ úplná harmonizácia</v>
      </c>
      <c r="F27" s="226">
        <f>IF('Krok 1- Kalkulačka '!G12&gt;0,'Krok 1- Kalkulačka '!G12,"-")</f>
        <v>45323</v>
      </c>
      <c r="G27" s="223" t="str">
        <f>'Krok 1- Kalkulačka '!H12</f>
        <v>a.s.</v>
      </c>
      <c r="H27" s="224">
        <f>'Krok 1- Kalkulačka '!I12</f>
        <v>10</v>
      </c>
      <c r="I27" s="224" t="str">
        <f>'Krok 1- Kalkulačka '!K12</f>
        <v>n</v>
      </c>
      <c r="J27" s="225">
        <f>IF($L27="In (zvyšuje náklady)",'Krok 1- Kalkulačka '!CC12,'Krok 1- Kalkulačka '!CC12)</f>
        <v>27.7138671875</v>
      </c>
      <c r="K27" s="225">
        <f>IF($L27="In (zvyšuje náklady)",'Krok 1- Kalkulačka '!CD12,'Krok 1- Kalkulačka '!CD12)</f>
        <v>277.138671875</v>
      </c>
      <c r="L27" s="223" t="str">
        <f>'Krok 1- Kalkulačka '!M12</f>
        <v>In (zvyšuje náklady)</v>
      </c>
    </row>
    <row r="28" spans="1:12" x14ac:dyDescent="0.2">
      <c r="A28" s="223">
        <f>'Krok 1- Kalkulačka '!B15</f>
        <v>3</v>
      </c>
      <c r="B28" s="223" t="str">
        <f>'Krok 1- Kalkulačka '!C15</f>
        <v>zverejňovanie návrhu projektu premeny</v>
      </c>
      <c r="C28" s="223" t="str">
        <f>'Krok 1- Kalkulačka '!D15</f>
        <v>n/a</v>
      </c>
      <c r="D28" s="223" t="str">
        <f>'Krok 1- Kalkulačka '!E15</f>
        <v>§ 10</v>
      </c>
      <c r="E28" s="223" t="str">
        <f>'Krok 1- Kalkulačka '!F15</f>
        <v>SK</v>
      </c>
      <c r="F28" s="226">
        <f>IF('Krok 1- Kalkulačka '!G15&gt;0,'Krok 1- Kalkulačka '!G15,"-")</f>
        <v>45323</v>
      </c>
      <c r="G28" s="223" t="str">
        <f>'Krok 1- Kalkulačka '!H15</f>
        <v>v.o.s, k.s.</v>
      </c>
      <c r="H28" s="224">
        <f>'Krok 1- Kalkulačka '!I15</f>
        <v>12</v>
      </c>
      <c r="I28" s="224" t="str">
        <f>'Krok 1- Kalkulačka '!K15</f>
        <v>n</v>
      </c>
      <c r="J28" s="225">
        <f>IF($L28="In (zvyšuje náklady)",'Krok 1- Kalkulačka '!CC15,'Krok 1- Kalkulačka '!CC15)</f>
        <v>2.5582031249999999</v>
      </c>
      <c r="K28" s="225">
        <f>IF($L28="In (zvyšuje náklady)",'Krok 1- Kalkulačka '!CD15,'Krok 1- Kalkulačka '!CD15)</f>
        <v>30.698437499999997</v>
      </c>
      <c r="L28" s="223" t="str">
        <f>'Krok 1- Kalkulačka '!M15</f>
        <v>In (zvyšuje náklady)</v>
      </c>
    </row>
    <row r="29" spans="1:12" ht="25.5" x14ac:dyDescent="0.2">
      <c r="A29" s="223">
        <f>'Krok 1- Kalkulačka '!B18</f>
        <v>4</v>
      </c>
      <c r="B29" s="223" t="str">
        <f>'Krok 1- Kalkulačka '!C18</f>
        <v>zverejňovanie návrhu projektu premeny pri odštiepení</v>
      </c>
      <c r="C29" s="223" t="str">
        <f>'Krok 1- Kalkulačka '!D18</f>
        <v>n/a</v>
      </c>
      <c r="D29" s="223" t="str">
        <f>'Krok 1- Kalkulačka '!E18</f>
        <v>§ 10</v>
      </c>
      <c r="E29" s="223" t="str">
        <f>'Krok 1- Kalkulačka '!F18</f>
        <v>EÚ úplná harmonizácia</v>
      </c>
      <c r="F29" s="226">
        <f>IF('Krok 1- Kalkulačka '!G18&gt;0,'Krok 1- Kalkulačka '!G18,"-")</f>
        <v>45323</v>
      </c>
      <c r="G29" s="223" t="str">
        <f>'Krok 1- Kalkulačka '!H18</f>
        <v>s.r.o.</v>
      </c>
      <c r="H29" s="224">
        <f>'Krok 1- Kalkulačka '!I18</f>
        <v>473</v>
      </c>
      <c r="I29" s="224" t="str">
        <f>'Krok 1- Kalkulačka '!K18</f>
        <v>n</v>
      </c>
      <c r="J29" s="225">
        <f>IF($L29="In (zvyšuje náklady)",'Krok 1- Kalkulačka '!CC18,'Krok 1- Kalkulačka '!CC18)</f>
        <v>2.5582031249999999</v>
      </c>
      <c r="K29" s="225">
        <f>IF($L29="In (zvyšuje náklady)",'Krok 1- Kalkulačka '!CD18,'Krok 1- Kalkulačka '!CD18)</f>
        <v>1210.030078125</v>
      </c>
      <c r="L29" s="223" t="str">
        <f>'Krok 1- Kalkulačka '!M18</f>
        <v>In (zvyšuje náklady)</v>
      </c>
    </row>
    <row r="30" spans="1:12" ht="25.5" x14ac:dyDescent="0.2">
      <c r="A30" s="223">
        <f>'Krok 1- Kalkulačka '!B21</f>
        <v>5</v>
      </c>
      <c r="B30" s="223" t="str">
        <f>'Krok 1- Kalkulačka '!C21</f>
        <v>zverejňovanie návrhu projektu premeny pri odštiepení</v>
      </c>
      <c r="C30" s="223" t="str">
        <f>'Krok 1- Kalkulačka '!D21</f>
        <v>n/a</v>
      </c>
      <c r="D30" s="223" t="str">
        <f>'Krok 1- Kalkulačka '!E21</f>
        <v>§ 10</v>
      </c>
      <c r="E30" s="223" t="str">
        <f>'Krok 1- Kalkulačka '!F21</f>
        <v>SK</v>
      </c>
      <c r="F30" s="226">
        <f>IF('Krok 1- Kalkulačka '!G21&gt;0,'Krok 1- Kalkulačka '!G21,"-")</f>
        <v>45323</v>
      </c>
      <c r="G30" s="223" t="str">
        <f>'Krok 1- Kalkulačka '!H21</f>
        <v>a.s.</v>
      </c>
      <c r="H30" s="224">
        <f>'Krok 1- Kalkulačka '!I21</f>
        <v>10</v>
      </c>
      <c r="I30" s="224" t="str">
        <f>'Krok 1- Kalkulačka '!K21</f>
        <v>n</v>
      </c>
      <c r="J30" s="225">
        <f>IF($L30="In (zvyšuje náklady)",'Krok 1- Kalkulačka '!CC21,'Krok 1- Kalkulačka '!CC21)</f>
        <v>2.5582031249999999</v>
      </c>
      <c r="K30" s="225">
        <f>IF($L30="In (zvyšuje náklady)",'Krok 1- Kalkulačka '!CD21,'Krok 1- Kalkulačka '!CD21)</f>
        <v>25.58203125</v>
      </c>
      <c r="L30" s="223" t="str">
        <f>'Krok 1- Kalkulačka '!M21</f>
        <v>In (zvyšuje náklady)</v>
      </c>
    </row>
    <row r="31" spans="1:12" ht="38.25" x14ac:dyDescent="0.2">
      <c r="A31" s="223">
        <f>'Krok 1- Kalkulačka '!B24</f>
        <v>6</v>
      </c>
      <c r="B31" s="223" t="str">
        <f>'Krok 1- Kalkulačka '!C24</f>
        <v>oznámenie správcovi dane o vypracovaní návrhu projektu rozdelenia spoločnosti odštiepením</v>
      </c>
      <c r="C31" s="223" t="str">
        <f>'Krok 1- Kalkulačka '!D24</f>
        <v>n/a</v>
      </c>
      <c r="D31" s="223" t="str">
        <f>'Krok 1- Kalkulačka '!E24</f>
        <v>§ 11</v>
      </c>
      <c r="E31" s="223" t="str">
        <f>'Krok 1- Kalkulačka '!F24</f>
        <v>SK</v>
      </c>
      <c r="F31" s="226">
        <f>IF('Krok 1- Kalkulačka '!G24&gt;0,'Krok 1- Kalkulačka '!G24,"-")</f>
        <v>45323</v>
      </c>
      <c r="G31" s="223" t="str">
        <f>'Krok 1- Kalkulačka '!H24</f>
        <v>s.r.o.</v>
      </c>
      <c r="H31" s="224">
        <f>'Krok 1- Kalkulačka '!I24</f>
        <v>473</v>
      </c>
      <c r="I31" s="224" t="str">
        <f>'Krok 1- Kalkulačka '!K24</f>
        <v>n</v>
      </c>
      <c r="J31" s="225">
        <f>IF($L31="In (zvyšuje náklady)",'Krok 1- Kalkulačka '!CC24,'Krok 1- Kalkulačka '!CC24)</f>
        <v>2.5582031249999999</v>
      </c>
      <c r="K31" s="225">
        <f>IF($L31="In (zvyšuje náklady)",'Krok 1- Kalkulačka '!CD24,'Krok 1- Kalkulačka '!CD24)</f>
        <v>1210.030078125</v>
      </c>
      <c r="L31" s="223" t="str">
        <f>'Krok 1- Kalkulačka '!M24</f>
        <v>In (zvyšuje náklady)</v>
      </c>
    </row>
    <row r="32" spans="1:12" ht="38.25" x14ac:dyDescent="0.2">
      <c r="A32" s="223">
        <f>'Krok 1- Kalkulačka '!B27</f>
        <v>7</v>
      </c>
      <c r="B32" s="223" t="str">
        <f>'Krok 1- Kalkulačka '!C27</f>
        <v>oznámenie správcovi dane o vypracovaní návrhu projektu rozdelenia spoločnosti odštiepením</v>
      </c>
      <c r="C32" s="223" t="str">
        <f>'Krok 1- Kalkulačka '!D27</f>
        <v>n/a</v>
      </c>
      <c r="D32" s="223" t="str">
        <f>'Krok 1- Kalkulačka '!E27</f>
        <v>§ 11</v>
      </c>
      <c r="E32" s="223" t="str">
        <f>'Krok 1- Kalkulačka '!F27</f>
        <v>SK</v>
      </c>
      <c r="F32" s="226">
        <f>IF('Krok 1- Kalkulačka '!G27&gt;0,'Krok 1- Kalkulačka '!G27,"-")</f>
        <v>45323</v>
      </c>
      <c r="G32" s="223" t="str">
        <f>'Krok 1- Kalkulačka '!H27</f>
        <v>a.s.</v>
      </c>
      <c r="H32" s="224">
        <f>'Krok 1- Kalkulačka '!I27</f>
        <v>10</v>
      </c>
      <c r="I32" s="224" t="str">
        <f>'Krok 1- Kalkulačka '!K27</f>
        <v>n</v>
      </c>
      <c r="J32" s="225">
        <f>IF($L32="In (zvyšuje náklady)",'Krok 1- Kalkulačka '!CC27,'Krok 1- Kalkulačka '!CC27)</f>
        <v>2.5582031249999999</v>
      </c>
      <c r="K32" s="225">
        <f>IF($L32="In (zvyšuje náklady)",'Krok 1- Kalkulačka '!CD27,'Krok 1- Kalkulačka '!CD27)</f>
        <v>25.58203125</v>
      </c>
      <c r="L32" s="223" t="str">
        <f>'Krok 1- Kalkulačka '!M27</f>
        <v>In (zvyšuje náklady)</v>
      </c>
    </row>
    <row r="33" spans="1:12" ht="38.25" x14ac:dyDescent="0.2">
      <c r="A33" s="223">
        <f>'Krok 1- Kalkulačka '!B30</f>
        <v>8</v>
      </c>
      <c r="B33" s="223" t="str">
        <f>'Krok 1- Kalkulačka '!C30</f>
        <v>vyhotovenie správy audítora o zistených skutočnostiach pri rozdelení spoločnosti odštiepením</v>
      </c>
      <c r="C33" s="223" t="str">
        <f>'Krok 1- Kalkulačka '!D30</f>
        <v>n/a</v>
      </c>
      <c r="D33" s="223" t="str">
        <f>'Krok 1- Kalkulačka '!E30</f>
        <v>§ 15</v>
      </c>
      <c r="E33" s="223" t="str">
        <f>'Krok 1- Kalkulačka '!F30</f>
        <v>SK</v>
      </c>
      <c r="F33" s="226">
        <f>IF('Krok 1- Kalkulačka '!G30&gt;0,'Krok 1- Kalkulačka '!G30,"-")</f>
        <v>45323</v>
      </c>
      <c r="G33" s="223" t="str">
        <f>'Krok 1- Kalkulačka '!H30</f>
        <v>s.r.o.</v>
      </c>
      <c r="H33" s="224">
        <f>'Krok 1- Kalkulačka '!I30</f>
        <v>473</v>
      </c>
      <c r="I33" s="224" t="str">
        <f>'Krok 1- Kalkulačka '!K30</f>
        <v>n</v>
      </c>
      <c r="J33" s="225">
        <f>IF($L33="In (zvyšuje náklady)",'Krok 1- Kalkulačka '!CC30,'Krok 1- Kalkulačka '!CC30)</f>
        <v>62.5</v>
      </c>
      <c r="K33" s="225">
        <f>IF($L33="In (zvyšuje náklady)",'Krok 1- Kalkulačka '!CD30,'Krok 1- Kalkulačka '!CD30)</f>
        <v>29562.5</v>
      </c>
      <c r="L33" s="223" t="str">
        <f>'Krok 1- Kalkulačka '!M30</f>
        <v>In (zvyšuje náklady)</v>
      </c>
    </row>
    <row r="34" spans="1:12" ht="38.25" x14ac:dyDescent="0.2">
      <c r="A34" s="223">
        <f>'Krok 1- Kalkulačka '!B33</f>
        <v>9</v>
      </c>
      <c r="B34" s="223" t="str">
        <f>'Krok 1- Kalkulačka '!C33</f>
        <v>vyhotovenie správy audítora o zistených skutočnostiach pri rozdelení spoločnosti odštiepením</v>
      </c>
      <c r="C34" s="223" t="str">
        <f>'Krok 1- Kalkulačka '!D33</f>
        <v>n/a</v>
      </c>
      <c r="D34" s="223" t="str">
        <f>'Krok 1- Kalkulačka '!E33</f>
        <v>§ 15</v>
      </c>
      <c r="E34" s="223" t="str">
        <f>'Krok 1- Kalkulačka '!F33</f>
        <v>EÚ úplná harmonizácia</v>
      </c>
      <c r="F34" s="226">
        <f>IF('Krok 1- Kalkulačka '!G33&gt;0,'Krok 1- Kalkulačka '!G33,"-")</f>
        <v>45323</v>
      </c>
      <c r="G34" s="223" t="str">
        <f>'Krok 1- Kalkulačka '!H33</f>
        <v>a.s.</v>
      </c>
      <c r="H34" s="224">
        <f>'Krok 1- Kalkulačka '!I33</f>
        <v>10</v>
      </c>
      <c r="I34" s="224" t="str">
        <f>'Krok 1- Kalkulačka '!K33</f>
        <v>n</v>
      </c>
      <c r="J34" s="225">
        <f>IF($L34="In (zvyšuje náklady)",'Krok 1- Kalkulačka '!CC33,'Krok 1- Kalkulačka '!CC33)</f>
        <v>62.5</v>
      </c>
      <c r="K34" s="225">
        <f>IF($L34="In (zvyšuje náklady)",'Krok 1- Kalkulačka '!CD33,'Krok 1- Kalkulačka '!CD33)</f>
        <v>625</v>
      </c>
      <c r="L34" s="223" t="str">
        <f>'Krok 1- Kalkulačka '!M33</f>
        <v>In (zvyšuje náklady)</v>
      </c>
    </row>
    <row r="35" spans="1:12" ht="25.5" x14ac:dyDescent="0.2">
      <c r="A35" s="223">
        <f>'Krok 1- Kalkulačka '!B36</f>
        <v>10</v>
      </c>
      <c r="B35" s="223" t="str">
        <f>'Krok 1- Kalkulačka '!C36</f>
        <v>návrh na zápis premeny odštiepením do obchodného registra</v>
      </c>
      <c r="C35" s="223" t="str">
        <f>'Krok 1- Kalkulačka '!D36</f>
        <v>n/a</v>
      </c>
      <c r="D35" s="223" t="str">
        <f>'Krok 1- Kalkulačka '!E36</f>
        <v>§ 16</v>
      </c>
      <c r="E35" s="223" t="str">
        <f>'Krok 1- Kalkulačka '!F36</f>
        <v>EÚ úplná harmonizácia</v>
      </c>
      <c r="F35" s="226">
        <f>IF('Krok 1- Kalkulačka '!G36&gt;0,'Krok 1- Kalkulačka '!G36,"-")</f>
        <v>45323</v>
      </c>
      <c r="G35" s="223" t="str">
        <f>'Krok 1- Kalkulačka '!H36</f>
        <v>a.s.</v>
      </c>
      <c r="H35" s="224">
        <f>'Krok 1- Kalkulačka '!I36</f>
        <v>10</v>
      </c>
      <c r="I35" s="224" t="str">
        <f>'Krok 1- Kalkulačka '!K36</f>
        <v>n</v>
      </c>
      <c r="J35" s="225">
        <f>IF($L35="In (zvyšuje náklady)",'Krok 1- Kalkulačka '!CC36,'Krok 1- Kalkulačka '!CC36)</f>
        <v>1.2791015625</v>
      </c>
      <c r="K35" s="225">
        <f>IF($L35="In (zvyšuje náklady)",'Krok 1- Kalkulačka '!CD36,'Krok 1- Kalkulačka '!CD36)</f>
        <v>12.791015625</v>
      </c>
      <c r="L35" s="223" t="str">
        <f>'Krok 1- Kalkulačka '!M36</f>
        <v>In (zvyšuje náklady)</v>
      </c>
    </row>
    <row r="36" spans="1:12" ht="25.5" x14ac:dyDescent="0.2">
      <c r="A36" s="223">
        <f>'Krok 1- Kalkulačka '!B39</f>
        <v>11</v>
      </c>
      <c r="B36" s="223" t="str">
        <f>'Krok 1- Kalkulačka '!C39</f>
        <v>návrh na zápis premeny odštiepením do obchodného registra</v>
      </c>
      <c r="C36" s="223" t="str">
        <f>'Krok 1- Kalkulačka '!D39</f>
        <v>n/a</v>
      </c>
      <c r="D36" s="223" t="str">
        <f>'Krok 1- Kalkulačka '!E39</f>
        <v>§ 16</v>
      </c>
      <c r="E36" s="223" t="str">
        <f>'Krok 1- Kalkulačka '!F39</f>
        <v>SK</v>
      </c>
      <c r="F36" s="226">
        <f>IF('Krok 1- Kalkulačka '!G39&gt;0,'Krok 1- Kalkulačka '!G39,"-")</f>
        <v>45323</v>
      </c>
      <c r="G36" s="223" t="str">
        <f>'Krok 1- Kalkulačka '!H39</f>
        <v>s.r.o.</v>
      </c>
      <c r="H36" s="224">
        <f>'Krok 1- Kalkulačka '!I39</f>
        <v>473</v>
      </c>
      <c r="I36" s="224" t="str">
        <f>'Krok 1- Kalkulačka '!K39</f>
        <v>n</v>
      </c>
      <c r="J36" s="225">
        <f>IF($L36="In (zvyšuje náklady)",'Krok 1- Kalkulačka '!CC39,'Krok 1- Kalkulačka '!CC39)</f>
        <v>1.2791015625</v>
      </c>
      <c r="K36" s="225">
        <f>IF($L36="In (zvyšuje náklady)",'Krok 1- Kalkulačka '!CD39,'Krok 1- Kalkulačka '!CD39)</f>
        <v>605.01503906250002</v>
      </c>
      <c r="L36" s="223" t="str">
        <f>'Krok 1- Kalkulačka '!M39</f>
        <v>In (zvyšuje náklady)</v>
      </c>
    </row>
    <row r="37" spans="1:12" ht="25.5" x14ac:dyDescent="0.2">
      <c r="A37" s="223">
        <f>'Krok 1- Kalkulačka '!B42</f>
        <v>12</v>
      </c>
      <c r="B37" s="223" t="str">
        <f>'Krok 1- Kalkulačka '!C42</f>
        <v>návrh na zápis premeny do obchodného registra</v>
      </c>
      <c r="C37" s="223" t="str">
        <f>'Krok 1- Kalkulačka '!D42</f>
        <v>n/a</v>
      </c>
      <c r="D37" s="223" t="str">
        <f>'Krok 1- Kalkulačka '!E42</f>
        <v>§ 16</v>
      </c>
      <c r="E37" s="223" t="str">
        <f>'Krok 1- Kalkulačka '!F42</f>
        <v>SK</v>
      </c>
      <c r="F37" s="226">
        <f>IF('Krok 1- Kalkulačka '!G42&gt;0,'Krok 1- Kalkulačka '!G42,"-")</f>
        <v>45323</v>
      </c>
      <c r="G37" s="223" t="str">
        <f>'Krok 1- Kalkulačka '!H42</f>
        <v>v.o.s, k.s.</v>
      </c>
      <c r="H37" s="224">
        <f>'Krok 1- Kalkulačka '!I42</f>
        <v>12</v>
      </c>
      <c r="I37" s="224" t="str">
        <f>'Krok 1- Kalkulačka '!K42</f>
        <v>n</v>
      </c>
      <c r="J37" s="225">
        <f>IF($L37="In (zvyšuje náklady)",'Krok 1- Kalkulačka '!CC42,'Krok 1- Kalkulačka '!CC42)</f>
        <v>1.2791015625</v>
      </c>
      <c r="K37" s="225">
        <f>IF($L37="In (zvyšuje náklady)",'Krok 1- Kalkulačka '!CD42,'Krok 1- Kalkulačka '!CD42)</f>
        <v>15.349218749999999</v>
      </c>
      <c r="L37" s="223" t="str">
        <f>'Krok 1- Kalkulačka '!M42</f>
        <v>In (zvyšuje náklady)</v>
      </c>
    </row>
    <row r="38" spans="1:12" ht="25.5" x14ac:dyDescent="0.2">
      <c r="A38" s="223">
        <f>'Krok 1- Kalkulačka '!B45</f>
        <v>13</v>
      </c>
      <c r="B38" s="223" t="str">
        <f>'Krok 1- Kalkulačka '!C45</f>
        <v>správa audítora o návrhu projektu premeny pri odštiepení</v>
      </c>
      <c r="C38" s="223" t="str">
        <f>'Krok 1- Kalkulačka '!D45</f>
        <v>n/a</v>
      </c>
      <c r="D38" s="223" t="str">
        <f>'Krok 1- Kalkulačka '!E45</f>
        <v>§ 23 a § 24</v>
      </c>
      <c r="E38" s="223" t="str">
        <f>'Krok 1- Kalkulačka '!F45</f>
        <v>SK</v>
      </c>
      <c r="F38" s="226">
        <f>IF('Krok 1- Kalkulačka '!G45&gt;0,'Krok 1- Kalkulačka '!G45,"-")</f>
        <v>45323</v>
      </c>
      <c r="G38" s="223" t="str">
        <f>'Krok 1- Kalkulačka '!H45</f>
        <v>s.r.o.</v>
      </c>
      <c r="H38" s="224">
        <f>'Krok 1- Kalkulačka '!I45</f>
        <v>473</v>
      </c>
      <c r="I38" s="224" t="str">
        <f>'Krok 1- Kalkulačka '!K45</f>
        <v>n</v>
      </c>
      <c r="J38" s="225">
        <f>IF($L38="In (zvyšuje náklady)",'Krok 1- Kalkulačka '!CC45,'Krok 1- Kalkulačka '!CC45)</f>
        <v>62.5</v>
      </c>
      <c r="K38" s="225">
        <f>IF($L38="In (zvyšuje náklady)",'Krok 1- Kalkulačka '!CD45,'Krok 1- Kalkulačka '!CD45)</f>
        <v>29562.5</v>
      </c>
      <c r="L38" s="223" t="str">
        <f>'Krok 1- Kalkulačka '!M45</f>
        <v>In (zvyšuje náklady)</v>
      </c>
    </row>
    <row r="39" spans="1:12" ht="25.5" x14ac:dyDescent="0.2">
      <c r="A39" s="223">
        <f>'Krok 1- Kalkulačka '!B48</f>
        <v>14</v>
      </c>
      <c r="B39" s="223" t="str">
        <f>'Krok 1- Kalkulačka '!C48</f>
        <v>správa štatutárneho orgánu k premene spoločnosti odštiepením</v>
      </c>
      <c r="C39" s="223" t="str">
        <f>'Krok 1- Kalkulačka '!D48</f>
        <v>n/a</v>
      </c>
      <c r="D39" s="223" t="str">
        <f>'Krok 1- Kalkulačka '!E48</f>
        <v>§ 25</v>
      </c>
      <c r="E39" s="223" t="str">
        <f>'Krok 1- Kalkulačka '!F48</f>
        <v>SK</v>
      </c>
      <c r="F39" s="226">
        <f>IF('Krok 1- Kalkulačka '!G48&gt;0,'Krok 1- Kalkulačka '!G48,"-")</f>
        <v>45323</v>
      </c>
      <c r="G39" s="223" t="str">
        <f>'Krok 1- Kalkulačka '!H48</f>
        <v>s.r.o.</v>
      </c>
      <c r="H39" s="224">
        <f>'Krok 1- Kalkulačka '!I48</f>
        <v>473</v>
      </c>
      <c r="I39" s="224" t="str">
        <f>'Krok 1- Kalkulačka '!K48</f>
        <v>n</v>
      </c>
      <c r="J39" s="225">
        <f>IF($L39="In (zvyšuje náklady)",'Krok 1- Kalkulačka '!CC48,'Krok 1- Kalkulačka '!CC48)</f>
        <v>27.7138671875</v>
      </c>
      <c r="K39" s="225">
        <f>IF($L39="In (zvyšuje náklady)",'Krok 1- Kalkulačka '!CD48,'Krok 1- Kalkulačka '!CD48)</f>
        <v>13108.6591796875</v>
      </c>
      <c r="L39" s="223" t="str">
        <f>'Krok 1- Kalkulačka '!M48</f>
        <v>In (zvyšuje náklady)</v>
      </c>
    </row>
    <row r="40" spans="1:12" ht="25.5" x14ac:dyDescent="0.2">
      <c r="A40" s="223">
        <f>'Krok 1- Kalkulačka '!B51</f>
        <v>15</v>
      </c>
      <c r="B40" s="223" t="str">
        <f>'Krok 1- Kalkulačka '!C51</f>
        <v>povinnosť priebežného informovania pri odštiepení</v>
      </c>
      <c r="C40" s="223" t="str">
        <f>'Krok 1- Kalkulačka '!D51</f>
        <v>n/a</v>
      </c>
      <c r="D40" s="223" t="str">
        <f>'Krok 1- Kalkulačka '!E51</f>
        <v>§ 26</v>
      </c>
      <c r="E40" s="223" t="str">
        <f>'Krok 1- Kalkulačka '!F51</f>
        <v>SK</v>
      </c>
      <c r="F40" s="226">
        <f>IF('Krok 1- Kalkulačka '!G51&gt;0,'Krok 1- Kalkulačka '!G51,"-")</f>
        <v>45323</v>
      </c>
      <c r="G40" s="223" t="str">
        <f>'Krok 1- Kalkulačka '!H51</f>
        <v>s.r.o.</v>
      </c>
      <c r="H40" s="224">
        <f>'Krok 1- Kalkulačka '!I51</f>
        <v>473</v>
      </c>
      <c r="I40" s="224" t="str">
        <f>'Krok 1- Kalkulačka '!K51</f>
        <v>n</v>
      </c>
      <c r="J40" s="225">
        <f>IF($L40="In (zvyšuje náklady)",'Krok 1- Kalkulačka '!CC51,'Krok 1- Kalkulačka '!CC51)</f>
        <v>2.5582031249999999</v>
      </c>
      <c r="K40" s="225">
        <f>IF($L40="In (zvyšuje náklady)",'Krok 1- Kalkulačka '!CD51,'Krok 1- Kalkulačka '!CD51)</f>
        <v>1210.030078125</v>
      </c>
      <c r="L40" s="223" t="str">
        <f>'Krok 1- Kalkulačka '!M51</f>
        <v>In (zvyšuje náklady)</v>
      </c>
    </row>
    <row r="41" spans="1:12" ht="25.5" x14ac:dyDescent="0.2">
      <c r="A41" s="223">
        <f>'Krok 1- Kalkulačka '!B54</f>
        <v>16</v>
      </c>
      <c r="B41" s="223" t="str">
        <f>'Krok 1- Kalkulačka '!C54</f>
        <v>správa audítora o návrhu projektu premeny pri odštiepení</v>
      </c>
      <c r="C41" s="223" t="str">
        <f>'Krok 1- Kalkulačka '!D54</f>
        <v>n/a</v>
      </c>
      <c r="D41" s="223" t="str">
        <f>'Krok 1- Kalkulačka '!E54</f>
        <v>§ 35</v>
      </c>
      <c r="E41" s="223" t="str">
        <f>'Krok 1- Kalkulačka '!F54</f>
        <v>EÚ úplná harmonizácia</v>
      </c>
      <c r="F41" s="226">
        <f>IF('Krok 1- Kalkulačka '!G54&gt;0,'Krok 1- Kalkulačka '!G54,"-")</f>
        <v>45323</v>
      </c>
      <c r="G41" s="223" t="str">
        <f>'Krok 1- Kalkulačka '!H54</f>
        <v>a.s.</v>
      </c>
      <c r="H41" s="224">
        <f>'Krok 1- Kalkulačka '!I54</f>
        <v>10</v>
      </c>
      <c r="I41" s="224" t="str">
        <f>'Krok 1- Kalkulačka '!K54</f>
        <v>n</v>
      </c>
      <c r="J41" s="225">
        <f>IF($L41="In (zvyšuje náklady)",'Krok 1- Kalkulačka '!CC54,'Krok 1- Kalkulačka '!CC54)</f>
        <v>62.5</v>
      </c>
      <c r="K41" s="225">
        <f>IF($L41="In (zvyšuje náklady)",'Krok 1- Kalkulačka '!CD54,'Krok 1- Kalkulačka '!CD54)</f>
        <v>625</v>
      </c>
      <c r="L41" s="223" t="str">
        <f>'Krok 1- Kalkulačka '!M54</f>
        <v>In (zvyšuje náklady)</v>
      </c>
    </row>
    <row r="42" spans="1:12" ht="25.5" x14ac:dyDescent="0.2">
      <c r="A42" s="223">
        <f>'Krok 1- Kalkulačka '!B57</f>
        <v>17</v>
      </c>
      <c r="B42" s="223" t="str">
        <f>'Krok 1- Kalkulačka '!C57</f>
        <v>správa predstavenstva k premene spoločnosti odštiepením</v>
      </c>
      <c r="C42" s="223" t="str">
        <f>'Krok 1- Kalkulačka '!D57</f>
        <v>n/a</v>
      </c>
      <c r="D42" s="223" t="str">
        <f>'Krok 1- Kalkulačka '!E57</f>
        <v>§ 36</v>
      </c>
      <c r="E42" s="223" t="str">
        <f>'Krok 1- Kalkulačka '!F57</f>
        <v>EÚ úplná harmonizácia</v>
      </c>
      <c r="F42" s="226">
        <f>IF('Krok 1- Kalkulačka '!G57&gt;0,'Krok 1- Kalkulačka '!G57,"-")</f>
        <v>45323</v>
      </c>
      <c r="G42" s="223" t="str">
        <f>'Krok 1- Kalkulačka '!H57</f>
        <v>a.s.</v>
      </c>
      <c r="H42" s="224">
        <f>'Krok 1- Kalkulačka '!I57</f>
        <v>10</v>
      </c>
      <c r="I42" s="224" t="str">
        <f>'Krok 1- Kalkulačka '!K57</f>
        <v>n</v>
      </c>
      <c r="J42" s="225">
        <f>IF($L42="In (zvyšuje náklady)",'Krok 1- Kalkulačka '!CC57,'Krok 1- Kalkulačka '!CC57)</f>
        <v>27.7138671875</v>
      </c>
      <c r="K42" s="225">
        <f>IF($L42="In (zvyšuje náklady)",'Krok 1- Kalkulačka '!CD57,'Krok 1- Kalkulačka '!CD57)</f>
        <v>277.138671875</v>
      </c>
      <c r="L42" s="223" t="str">
        <f>'Krok 1- Kalkulačka '!M57</f>
        <v>In (zvyšuje náklady)</v>
      </c>
    </row>
    <row r="43" spans="1:12" ht="25.5" x14ac:dyDescent="0.2">
      <c r="A43" s="223">
        <f>'Krok 1- Kalkulačka '!B60</f>
        <v>18</v>
      </c>
      <c r="B43" s="223" t="str">
        <f>'Krok 1- Kalkulačka '!C60</f>
        <v>povinnosť priebežného informovania pri odštiepení (štatutárny orgán)</v>
      </c>
      <c r="C43" s="223" t="str">
        <f>'Krok 1- Kalkulačka '!D60</f>
        <v xml:space="preserve">n/a </v>
      </c>
      <c r="D43" s="223" t="str">
        <f>'Krok 1- Kalkulačka '!E60</f>
        <v>§ 37</v>
      </c>
      <c r="E43" s="223" t="str">
        <f>'Krok 1- Kalkulačka '!F60</f>
        <v>EÚ úplná harmonizácia</v>
      </c>
      <c r="F43" s="226">
        <f>IF('Krok 1- Kalkulačka '!G60&gt;0,'Krok 1- Kalkulačka '!G60,"-")</f>
        <v>45323</v>
      </c>
      <c r="G43" s="223" t="str">
        <f>'Krok 1- Kalkulačka '!H60</f>
        <v>a.s.</v>
      </c>
      <c r="H43" s="224">
        <f>'Krok 1- Kalkulačka '!I60</f>
        <v>10</v>
      </c>
      <c r="I43" s="224" t="str">
        <f>'Krok 1- Kalkulačka '!K60</f>
        <v>n</v>
      </c>
      <c r="J43" s="225">
        <f>IF($L43="In (zvyšuje náklady)",'Krok 1- Kalkulačka '!CC60,'Krok 1- Kalkulačka '!CC60)</f>
        <v>2.5582031249999999</v>
      </c>
      <c r="K43" s="225">
        <f>IF($L43="In (zvyšuje náklady)",'Krok 1- Kalkulačka '!CD60,'Krok 1- Kalkulačka '!CD60)</f>
        <v>25.58203125</v>
      </c>
      <c r="L43" s="223" t="str">
        <f>'Krok 1- Kalkulačka '!M60</f>
        <v>In (zvyšuje náklady)</v>
      </c>
    </row>
    <row r="44" spans="1:12" ht="25.5" x14ac:dyDescent="0.2">
      <c r="A44" s="223">
        <f>'Krok 1- Kalkulačka '!B63</f>
        <v>19</v>
      </c>
      <c r="B44" s="223" t="str">
        <f>'Krok 1- Kalkulačka '!C63</f>
        <v>sprístupnenie dokumentov akcionárom pri odštiepení</v>
      </c>
      <c r="C44" s="223" t="str">
        <f>'Krok 1- Kalkulačka '!D63</f>
        <v>n/a</v>
      </c>
      <c r="D44" s="223" t="str">
        <f>'Krok 1- Kalkulačka '!E63</f>
        <v>§ 40</v>
      </c>
      <c r="E44" s="223" t="str">
        <f>'Krok 1- Kalkulačka '!F63</f>
        <v>EÚ úplná harmonizácia</v>
      </c>
      <c r="F44" s="226">
        <f>IF('Krok 1- Kalkulačka '!G63&gt;0,'Krok 1- Kalkulačka '!G63,"-")</f>
        <v>45323</v>
      </c>
      <c r="G44" s="223" t="str">
        <f>'Krok 1- Kalkulačka '!H63</f>
        <v>a.s.</v>
      </c>
      <c r="H44" s="224">
        <f>'Krok 1- Kalkulačka '!I63</f>
        <v>10</v>
      </c>
      <c r="I44" s="224" t="str">
        <f>'Krok 1- Kalkulačka '!K63</f>
        <v>n</v>
      </c>
      <c r="J44" s="225">
        <f>IF($L44="In (zvyšuje náklady)",'Krok 1- Kalkulačka '!CC63,'Krok 1- Kalkulačka '!CC63)</f>
        <v>2.5582031249999999</v>
      </c>
      <c r="K44" s="225">
        <f>IF($L44="In (zvyšuje náklady)",'Krok 1- Kalkulačka '!CD63,'Krok 1- Kalkulačka '!CD63)</f>
        <v>25.58203125</v>
      </c>
      <c r="L44" s="223" t="str">
        <f>'Krok 1- Kalkulačka '!M63</f>
        <v>In (zvyšuje náklady)</v>
      </c>
    </row>
    <row r="45" spans="1:12" ht="38.25" x14ac:dyDescent="0.2">
      <c r="A45" s="223">
        <f>'Krok 1- Kalkulačka '!B66</f>
        <v>20</v>
      </c>
      <c r="B45" s="223" t="str">
        <f>'Krok 1- Kalkulačka '!C66</f>
        <v>vypracovanie správy štatutárneho orgánu k cezhraničnej premene cezhraničným rozdelením</v>
      </c>
      <c r="C45" s="223" t="str">
        <f>'Krok 1- Kalkulačka '!D66</f>
        <v>n/a</v>
      </c>
      <c r="D45" s="223" t="str">
        <f>'Krok 1- Kalkulačka '!E66</f>
        <v>§ 79</v>
      </c>
      <c r="E45" s="223" t="str">
        <f>'Krok 1- Kalkulačka '!F66</f>
        <v>EÚ úplná harmonizácia</v>
      </c>
      <c r="F45" s="226">
        <f>IF('Krok 1- Kalkulačka '!G66&gt;0,'Krok 1- Kalkulačka '!G66,"-")</f>
        <v>45323</v>
      </c>
      <c r="G45" s="223" t="str">
        <f>'Krok 1- Kalkulačka '!H66</f>
        <v>s.r.o., a.s.</v>
      </c>
      <c r="H45" s="224">
        <f>'Krok 1- Kalkulačka '!I66</f>
        <v>61</v>
      </c>
      <c r="I45" s="224" t="str">
        <f>'Krok 1- Kalkulačka '!K66</f>
        <v>n</v>
      </c>
      <c r="J45" s="225">
        <f>IF($L45="In (zvyšuje náklady)",'Krok 1- Kalkulačka '!CC66,'Krok 1- Kalkulačka '!CC66)</f>
        <v>27.7138671875</v>
      </c>
      <c r="K45" s="225">
        <f>IF($L45="In (zvyšuje náklady)",'Krok 1- Kalkulačka '!CD66,'Krok 1- Kalkulačka '!CD66)</f>
        <v>1690.5458984375</v>
      </c>
      <c r="L45" s="223" t="str">
        <f>'Krok 1- Kalkulačka '!M66</f>
        <v>In (zvyšuje náklady)</v>
      </c>
    </row>
    <row r="46" spans="1:12" ht="38.25" x14ac:dyDescent="0.2">
      <c r="A46" s="223">
        <f>'Krok 1- Kalkulačka '!B69</f>
        <v>21</v>
      </c>
      <c r="B46" s="223" t="str">
        <f>'Krok 1- Kalkulačka '!C69</f>
        <v>vypracovanie správy štatutárneho orgánu k cezhraničnej premene cezhraničnej zmene právnej formy</v>
      </c>
      <c r="C46" s="223" t="str">
        <f>'Krok 1- Kalkulačka '!D69</f>
        <v>n/a</v>
      </c>
      <c r="D46" s="223" t="str">
        <f>'Krok 1- Kalkulačka '!E69</f>
        <v>§ 79</v>
      </c>
      <c r="E46" s="223" t="str">
        <f>'Krok 1- Kalkulačka '!F69</f>
        <v>EÚ úplná harmonizácia</v>
      </c>
      <c r="F46" s="226">
        <f>IF('Krok 1- Kalkulačka '!G69&gt;0,'Krok 1- Kalkulačka '!G69,"-")</f>
        <v>45323</v>
      </c>
      <c r="G46" s="223" t="str">
        <f>'Krok 1- Kalkulačka '!H69</f>
        <v>s.r.o., a.s.</v>
      </c>
      <c r="H46" s="224">
        <f>'Krok 1- Kalkulačka '!I69</f>
        <v>2</v>
      </c>
      <c r="I46" s="224" t="str">
        <f>'Krok 1- Kalkulačka '!K69</f>
        <v>n</v>
      </c>
      <c r="J46" s="225">
        <f>IF($L46="In (zvyšuje náklady)",'Krok 1- Kalkulačka '!CC69,'Krok 1- Kalkulačka '!CC69)</f>
        <v>27.7138671875</v>
      </c>
      <c r="K46" s="225">
        <f>IF($L46="In (zvyšuje náklady)",'Krok 1- Kalkulačka '!CD69,'Krok 1- Kalkulačka '!CD69)</f>
        <v>55.427734375</v>
      </c>
      <c r="L46" s="223" t="str">
        <f>'Krok 1- Kalkulačka '!M69</f>
        <v>In (zvyšuje náklady)</v>
      </c>
    </row>
    <row r="47" spans="1:12" ht="38.25" x14ac:dyDescent="0.2">
      <c r="A47" s="223">
        <f>'Krok 1- Kalkulačka '!B72</f>
        <v>22</v>
      </c>
      <c r="B47" s="223" t="str">
        <f>'Krok 1- Kalkulačka '!C72</f>
        <v>povinnosť priebežného informovania pri cezhraničnej premene cezhraničným rozdelením</v>
      </c>
      <c r="C47" s="223" t="str">
        <f>'Krok 1- Kalkulačka '!D72</f>
        <v>n/a</v>
      </c>
      <c r="D47" s="223" t="str">
        <f>'Krok 1- Kalkulačka '!E72</f>
        <v>§ 80</v>
      </c>
      <c r="E47" s="223" t="str">
        <f>'Krok 1- Kalkulačka '!F72</f>
        <v>EÚ úplná harmonizácia</v>
      </c>
      <c r="F47" s="226">
        <f>IF('Krok 1- Kalkulačka '!G72&gt;0,'Krok 1- Kalkulačka '!G72,"-")</f>
        <v>45323</v>
      </c>
      <c r="G47" s="223" t="str">
        <f>'Krok 1- Kalkulačka '!H72</f>
        <v>s.r.o., a.s.</v>
      </c>
      <c r="H47" s="224">
        <f>'Krok 1- Kalkulačka '!I72</f>
        <v>61</v>
      </c>
      <c r="I47" s="224" t="str">
        <f>'Krok 1- Kalkulačka '!K72</f>
        <v>n</v>
      </c>
      <c r="J47" s="225">
        <f>IF($L47="In (zvyšuje náklady)",'Krok 1- Kalkulačka '!CC72,'Krok 1- Kalkulačka '!CC72)</f>
        <v>2.5582031249999999</v>
      </c>
      <c r="K47" s="225">
        <f>IF($L47="In (zvyšuje náklady)",'Krok 1- Kalkulačka '!CD72,'Krok 1- Kalkulačka '!CD72)</f>
        <v>156.05039062500001</v>
      </c>
      <c r="L47" s="223" t="str">
        <f>'Krok 1- Kalkulačka '!M72</f>
        <v>In (zvyšuje náklady)</v>
      </c>
    </row>
    <row r="48" spans="1:12" ht="38.25" x14ac:dyDescent="0.2">
      <c r="A48" s="223">
        <f>'Krok 1- Kalkulačka '!B75</f>
        <v>23</v>
      </c>
      <c r="B48" s="223" t="str">
        <f>'Krok 1- Kalkulačka '!C75</f>
        <v>povinnosť priebežného informovania pri cezhraničnej premene cezhraničnej zmene právnej formy</v>
      </c>
      <c r="C48" s="223" t="str">
        <f>'Krok 1- Kalkulačka '!D75</f>
        <v>n/a</v>
      </c>
      <c r="D48" s="223" t="str">
        <f>'Krok 1- Kalkulačka '!E75</f>
        <v>§ 80</v>
      </c>
      <c r="E48" s="223" t="str">
        <f>'Krok 1- Kalkulačka '!F75</f>
        <v>EÚ úplná harmonizácia</v>
      </c>
      <c r="F48" s="226">
        <f>IF('Krok 1- Kalkulačka '!G75&gt;0,'Krok 1- Kalkulačka '!G75,"-")</f>
        <v>45323</v>
      </c>
      <c r="G48" s="223" t="str">
        <f>'Krok 1- Kalkulačka '!H75</f>
        <v>s.r.o., a.s.</v>
      </c>
      <c r="H48" s="224">
        <f>'Krok 1- Kalkulačka '!I75</f>
        <v>2</v>
      </c>
      <c r="I48" s="224" t="str">
        <f>'Krok 1- Kalkulačka '!K75</f>
        <v>n</v>
      </c>
      <c r="J48" s="225">
        <f>IF($L48="In (zvyšuje náklady)",'Krok 1- Kalkulačka '!CC75,'Krok 1- Kalkulačka '!CC75)</f>
        <v>2.5582031249999999</v>
      </c>
      <c r="K48" s="225">
        <f>IF($L48="In (zvyšuje náklady)",'Krok 1- Kalkulačka '!CD75,'Krok 1- Kalkulačka '!CD75)</f>
        <v>5.1164062499999998</v>
      </c>
      <c r="L48" s="223" t="str">
        <f>'Krok 1- Kalkulačka '!M75</f>
        <v>In (zvyšuje náklady)</v>
      </c>
    </row>
    <row r="49" spans="1:12" ht="25.5" x14ac:dyDescent="0.2">
      <c r="A49" s="223">
        <f>'Krok 1- Kalkulačka '!B78</f>
        <v>24</v>
      </c>
      <c r="B49" s="223" t="str">
        <f>'Krok 1- Kalkulačka '!C78</f>
        <v>vyhotovevanie správy audítora o návrhu projektu premeny cezhraničným rozdelením</v>
      </c>
      <c r="C49" s="223" t="str">
        <f>'Krok 1- Kalkulačka '!D78</f>
        <v>n/a</v>
      </c>
      <c r="D49" s="223" t="str">
        <f>'Krok 1- Kalkulačka '!E78</f>
        <v>§ 82</v>
      </c>
      <c r="E49" s="223" t="str">
        <f>'Krok 1- Kalkulačka '!F78</f>
        <v>EÚ úplná harmonizácia</v>
      </c>
      <c r="F49" s="226">
        <f>IF('Krok 1- Kalkulačka '!G78&gt;0,'Krok 1- Kalkulačka '!G78,"-")</f>
        <v>45323</v>
      </c>
      <c r="G49" s="223" t="str">
        <f>'Krok 1- Kalkulačka '!H78</f>
        <v>s.r.o., a.s.</v>
      </c>
      <c r="H49" s="224">
        <f>'Krok 1- Kalkulačka '!I78</f>
        <v>61</v>
      </c>
      <c r="I49" s="224" t="str">
        <f>'Krok 1- Kalkulačka '!K78</f>
        <v>n</v>
      </c>
      <c r="J49" s="225">
        <f>IF($L49="In (zvyšuje náklady)",'Krok 1- Kalkulačka '!CC78,'Krok 1- Kalkulačka '!CC78)</f>
        <v>62.5</v>
      </c>
      <c r="K49" s="225">
        <f>IF($L49="In (zvyšuje náklady)",'Krok 1- Kalkulačka '!CD78,'Krok 1- Kalkulačka '!CD78)</f>
        <v>3812.5</v>
      </c>
      <c r="L49" s="223" t="str">
        <f>'Krok 1- Kalkulačka '!M78</f>
        <v>In (zvyšuje náklady)</v>
      </c>
    </row>
    <row r="50" spans="1:12" ht="38.25" x14ac:dyDescent="0.2">
      <c r="A50" s="223">
        <f>'Krok 1- Kalkulačka '!B81</f>
        <v>25</v>
      </c>
      <c r="B50" s="223" t="str">
        <f>'Krok 1- Kalkulačka '!C81</f>
        <v>vyhotovenie správy audítora o návrhu projektu cezhraničnej premeny cezhraničnej zmeny právnej formy</v>
      </c>
      <c r="C50" s="223" t="str">
        <f>'Krok 1- Kalkulačka '!D81</f>
        <v>n/a</v>
      </c>
      <c r="D50" s="223" t="str">
        <f>'Krok 1- Kalkulačka '!E81</f>
        <v>§ 82</v>
      </c>
      <c r="E50" s="223" t="str">
        <f>'Krok 1- Kalkulačka '!F81</f>
        <v>EÚ úplná harmonizácia</v>
      </c>
      <c r="F50" s="226">
        <f>IF('Krok 1- Kalkulačka '!G81&gt;0,'Krok 1- Kalkulačka '!G81,"-")</f>
        <v>45323</v>
      </c>
      <c r="G50" s="223" t="str">
        <f>'Krok 1- Kalkulačka '!H81</f>
        <v>s.r.o., a.s.</v>
      </c>
      <c r="H50" s="224">
        <f>'Krok 1- Kalkulačka '!I81</f>
        <v>2</v>
      </c>
      <c r="I50" s="224" t="str">
        <f>'Krok 1- Kalkulačka '!K81</f>
        <v>n</v>
      </c>
      <c r="J50" s="225">
        <f>IF($L50="In (zvyšuje náklady)",'Krok 1- Kalkulačka '!CC81,'Krok 1- Kalkulačka '!CC81)</f>
        <v>62.5</v>
      </c>
      <c r="K50" s="225">
        <f>IF($L50="In (zvyšuje náklady)",'Krok 1- Kalkulačka '!CD81,'Krok 1- Kalkulačka '!CD81)</f>
        <v>125</v>
      </c>
      <c r="L50" s="223" t="str">
        <f>'Krok 1- Kalkulačka '!M81</f>
        <v>In (zvyšuje náklady)</v>
      </c>
    </row>
    <row r="51" spans="1:12" ht="25.5" x14ac:dyDescent="0.2">
      <c r="A51" s="223">
        <f>'Krok 1- Kalkulačka '!B84</f>
        <v>26</v>
      </c>
      <c r="B51" s="223" t="str">
        <f>'Krok 1- Kalkulačka '!C84</f>
        <v>zverejňovanie návrhu projektu premeny pri cezhraničnom rozdelení</v>
      </c>
      <c r="C51" s="223" t="str">
        <f>'Krok 1- Kalkulačka '!D84</f>
        <v>n/a</v>
      </c>
      <c r="D51" s="223" t="str">
        <f>'Krok 1- Kalkulačka '!E84</f>
        <v>§ 83</v>
      </c>
      <c r="E51" s="223" t="str">
        <f>'Krok 1- Kalkulačka '!F84</f>
        <v>EÚ úplná harmonizácia</v>
      </c>
      <c r="F51" s="226">
        <f>IF('Krok 1- Kalkulačka '!G84&gt;0,'Krok 1- Kalkulačka '!G84,"-")</f>
        <v>45323</v>
      </c>
      <c r="G51" s="223" t="str">
        <f>'Krok 1- Kalkulačka '!H84</f>
        <v>s.r.o., a.s.</v>
      </c>
      <c r="H51" s="224">
        <f>'Krok 1- Kalkulačka '!I84</f>
        <v>61</v>
      </c>
      <c r="I51" s="224" t="str">
        <f>'Krok 1- Kalkulačka '!K84</f>
        <v>n</v>
      </c>
      <c r="J51" s="225">
        <f>IF($L51="In (zvyšuje náklady)",'Krok 1- Kalkulačka '!CC84,'Krok 1- Kalkulačka '!CC84)</f>
        <v>2.5582031249999999</v>
      </c>
      <c r="K51" s="225">
        <f>IF($L51="In (zvyšuje náklady)",'Krok 1- Kalkulačka '!CD84,'Krok 1- Kalkulačka '!CD84)</f>
        <v>156.05039062500001</v>
      </c>
      <c r="L51" s="223" t="str">
        <f>'Krok 1- Kalkulačka '!M84</f>
        <v>In (zvyšuje náklady)</v>
      </c>
    </row>
    <row r="52" spans="1:12" ht="25.5" x14ac:dyDescent="0.2">
      <c r="A52" s="223">
        <f>'Krok 1- Kalkulačka '!B87</f>
        <v>27</v>
      </c>
      <c r="B52" s="223" t="str">
        <f>'Krok 1- Kalkulačka '!C87</f>
        <v>zverejňovanie návrhu projektu premeny pri cezhraničnej zmene právnej formy</v>
      </c>
      <c r="C52" s="223" t="str">
        <f>'Krok 1- Kalkulačka '!D87</f>
        <v>n/a</v>
      </c>
      <c r="D52" s="223" t="str">
        <f>'Krok 1- Kalkulačka '!E87</f>
        <v>§ 83 a § 112</v>
      </c>
      <c r="E52" s="223" t="str">
        <f>'Krok 1- Kalkulačka '!F87</f>
        <v>EÚ úplná harmonizácia</v>
      </c>
      <c r="F52" s="226">
        <f>IF('Krok 1- Kalkulačka '!G87&gt;0,'Krok 1- Kalkulačka '!G87,"-")</f>
        <v>45323</v>
      </c>
      <c r="G52" s="223" t="str">
        <f>'Krok 1- Kalkulačka '!H87</f>
        <v>s.r.o., a.s.</v>
      </c>
      <c r="H52" s="224">
        <f>'Krok 1- Kalkulačka '!I87</f>
        <v>2</v>
      </c>
      <c r="I52" s="224" t="str">
        <f>'Krok 1- Kalkulačka '!K87</f>
        <v>n</v>
      </c>
      <c r="J52" s="225">
        <f>IF($L52="In (zvyšuje náklady)",'Krok 1- Kalkulačka '!CC87,'Krok 1- Kalkulačka '!CC87)</f>
        <v>2.5582031249999999</v>
      </c>
      <c r="K52" s="225">
        <f>IF($L52="In (zvyšuje náklady)",'Krok 1- Kalkulačka '!CD87,'Krok 1- Kalkulačka '!CD87)</f>
        <v>5.1164062499999998</v>
      </c>
      <c r="L52" s="223" t="str">
        <f>'Krok 1- Kalkulačka '!M87</f>
        <v>In (zvyšuje náklady)</v>
      </c>
    </row>
    <row r="53" spans="1:12" ht="38.25" x14ac:dyDescent="0.2">
      <c r="A53" s="223">
        <f>'Krok 1- Kalkulačka '!B90</f>
        <v>28</v>
      </c>
      <c r="B53" s="223" t="str">
        <f>'Krok 1- Kalkulačka '!C90</f>
        <v>oznámenie správcovi dane o vypracovaní návrhu projektu cezhraničnej premeny cezhraničným rozdelením</v>
      </c>
      <c r="C53" s="223" t="str">
        <f>'Krok 1- Kalkulačka '!D90</f>
        <v>n/a</v>
      </c>
      <c r="D53" s="223" t="str">
        <f>'Krok 1- Kalkulačka '!E90</f>
        <v>§ 84</v>
      </c>
      <c r="E53" s="223" t="str">
        <f>'Krok 1- Kalkulačka '!F90</f>
        <v>EÚ úplná harmonizácia</v>
      </c>
      <c r="F53" s="226">
        <f>IF('Krok 1- Kalkulačka '!G90&gt;0,'Krok 1- Kalkulačka '!G90,"-")</f>
        <v>45323</v>
      </c>
      <c r="G53" s="223" t="str">
        <f>'Krok 1- Kalkulačka '!H90</f>
        <v>s.r.o., a.s.</v>
      </c>
      <c r="H53" s="224">
        <f>'Krok 1- Kalkulačka '!I90</f>
        <v>61</v>
      </c>
      <c r="I53" s="224" t="str">
        <f>'Krok 1- Kalkulačka '!K90</f>
        <v>n</v>
      </c>
      <c r="J53" s="225">
        <f>IF($L53="In (zvyšuje náklady)",'Krok 1- Kalkulačka '!CC90,'Krok 1- Kalkulačka '!CC90)</f>
        <v>2.5582031249999999</v>
      </c>
      <c r="K53" s="225">
        <f>IF($L53="In (zvyšuje náklady)",'Krok 1- Kalkulačka '!CD90,'Krok 1- Kalkulačka '!CD90)</f>
        <v>156.05039062500001</v>
      </c>
      <c r="L53" s="223" t="str">
        <f>'Krok 1- Kalkulačka '!M90</f>
        <v>In (zvyšuje náklady)</v>
      </c>
    </row>
    <row r="54" spans="1:12" ht="38.25" x14ac:dyDescent="0.2">
      <c r="A54" s="223">
        <f>'Krok 1- Kalkulačka '!B93</f>
        <v>29</v>
      </c>
      <c r="B54" s="223" t="str">
        <f>'Krok 1- Kalkulačka '!C93</f>
        <v>oznámenie správcovi dane o vypracovaní návrhu projektu cezhraničnej premeny cezhraničnej zmeny právnej formy</v>
      </c>
      <c r="C54" s="223" t="str">
        <f>'Krok 1- Kalkulačka '!D93</f>
        <v>n/a</v>
      </c>
      <c r="D54" s="223" t="str">
        <f>'Krok 1- Kalkulačka '!E93</f>
        <v>§ 84</v>
      </c>
      <c r="E54" s="223" t="str">
        <f>'Krok 1- Kalkulačka '!F93</f>
        <v>EÚ úplná harmonizácia</v>
      </c>
      <c r="F54" s="226">
        <f>IF('Krok 1- Kalkulačka '!G93&gt;0,'Krok 1- Kalkulačka '!G93,"-")</f>
        <v>45323</v>
      </c>
      <c r="G54" s="223" t="str">
        <f>'Krok 1- Kalkulačka '!H93</f>
        <v>s.r.o., a.s.</v>
      </c>
      <c r="H54" s="224">
        <f>'Krok 1- Kalkulačka '!I93</f>
        <v>2</v>
      </c>
      <c r="I54" s="224" t="str">
        <f>'Krok 1- Kalkulačka '!K93</f>
        <v>n</v>
      </c>
      <c r="J54" s="225">
        <f>IF($L54="In (zvyšuje náklady)",'Krok 1- Kalkulačka '!CC93,'Krok 1- Kalkulačka '!CC93)</f>
        <v>2.5582031249999999</v>
      </c>
      <c r="K54" s="225">
        <f>IF($L54="In (zvyšuje náklady)",'Krok 1- Kalkulačka '!CD93,'Krok 1- Kalkulačka '!CD93)</f>
        <v>5.1164062499999998</v>
      </c>
      <c r="L54" s="223" t="str">
        <f>'Krok 1- Kalkulačka '!M93</f>
        <v>In (zvyšuje náklady)</v>
      </c>
    </row>
    <row r="55" spans="1:12" ht="25.5" x14ac:dyDescent="0.2">
      <c r="A55" s="223">
        <f>'Krok 1- Kalkulačka '!B96</f>
        <v>30</v>
      </c>
      <c r="B55" s="223" t="str">
        <f>'Krok 1- Kalkulačka '!C96</f>
        <v>sprístupnenie dokumentov spoločníkom a zamestnancom pri cezhraničnom rozdelení</v>
      </c>
      <c r="C55" s="223" t="str">
        <f>'Krok 1- Kalkulačka '!D96</f>
        <v>n/a</v>
      </c>
      <c r="D55" s="223" t="str">
        <f>'Krok 1- Kalkulačka '!E96</f>
        <v>§ 86</v>
      </c>
      <c r="E55" s="223" t="str">
        <f>'Krok 1- Kalkulačka '!F96</f>
        <v>EÚ úplná harmonizácia</v>
      </c>
      <c r="F55" s="226">
        <f>IF('Krok 1- Kalkulačka '!G96&gt;0,'Krok 1- Kalkulačka '!G96,"-")</f>
        <v>45323</v>
      </c>
      <c r="G55" s="223" t="str">
        <f>'Krok 1- Kalkulačka '!H96</f>
        <v>s.r.o., a.s.</v>
      </c>
      <c r="H55" s="224">
        <f>'Krok 1- Kalkulačka '!I96</f>
        <v>61</v>
      </c>
      <c r="I55" s="224" t="str">
        <f>'Krok 1- Kalkulačka '!K96</f>
        <v>n</v>
      </c>
      <c r="J55" s="225">
        <f>IF($L55="In (zvyšuje náklady)",'Krok 1- Kalkulačka '!CC96,'Krok 1- Kalkulačka '!CC96)</f>
        <v>2.5582031249999999</v>
      </c>
      <c r="K55" s="225">
        <f>IF($L55="In (zvyšuje náklady)",'Krok 1- Kalkulačka '!CD96,'Krok 1- Kalkulačka '!CD96)</f>
        <v>156.05039062500001</v>
      </c>
      <c r="L55" s="223" t="str">
        <f>'Krok 1- Kalkulačka '!M96</f>
        <v>In (zvyšuje náklady)</v>
      </c>
    </row>
    <row r="56" spans="1:12" ht="38.25" x14ac:dyDescent="0.2">
      <c r="A56" s="223">
        <f>'Krok 1- Kalkulačka '!B99</f>
        <v>31</v>
      </c>
      <c r="B56" s="223" t="str">
        <f>'Krok 1- Kalkulačka '!C99</f>
        <v>sprístupnenie dokumentov spoločníkom a zamestnancom pri cezhraničnej zmene právnej formy</v>
      </c>
      <c r="C56" s="223" t="str">
        <f>'Krok 1- Kalkulačka '!D99</f>
        <v>n/a</v>
      </c>
      <c r="D56" s="223" t="str">
        <f>'Krok 1- Kalkulačka '!E99</f>
        <v>§ 86 a § 112</v>
      </c>
      <c r="E56" s="223" t="str">
        <f>'Krok 1- Kalkulačka '!F99</f>
        <v>EÚ úplná harmonizácia</v>
      </c>
      <c r="F56" s="226">
        <f>IF('Krok 1- Kalkulačka '!G99&gt;0,'Krok 1- Kalkulačka '!G99,"-")</f>
        <v>45323</v>
      </c>
      <c r="G56" s="223" t="str">
        <f>'Krok 1- Kalkulačka '!H99</f>
        <v>s.r.o., a.s.</v>
      </c>
      <c r="H56" s="224">
        <f>'Krok 1- Kalkulačka '!I99</f>
        <v>2</v>
      </c>
      <c r="I56" s="224" t="str">
        <f>'Krok 1- Kalkulačka '!K99</f>
        <v>n</v>
      </c>
      <c r="J56" s="225">
        <f>IF($L56="In (zvyšuje náklady)",'Krok 1- Kalkulačka '!CC99,'Krok 1- Kalkulačka '!CC99)</f>
        <v>2.5582031249999999</v>
      </c>
      <c r="K56" s="225">
        <f>IF($L56="In (zvyšuje náklady)",'Krok 1- Kalkulačka '!CD99,'Krok 1- Kalkulačka '!CD99)</f>
        <v>5.1164062499999998</v>
      </c>
      <c r="L56" s="223" t="str">
        <f>'Krok 1- Kalkulačka '!M99</f>
        <v>In (zvyšuje náklady)</v>
      </c>
    </row>
    <row r="57" spans="1:12" ht="25.5" x14ac:dyDescent="0.2">
      <c r="A57" s="223">
        <f>'Krok 1- Kalkulačka '!B102</f>
        <v>32</v>
      </c>
      <c r="B57" s="223" t="str">
        <f>'Krok 1- Kalkulačka '!C102</f>
        <v>vypracovanie projektu cezhraničnej premeny rozdelením</v>
      </c>
      <c r="C57" s="223" t="str">
        <f>'Krok 1- Kalkulačka '!D102</f>
        <v>n/a</v>
      </c>
      <c r="D57" s="223" t="str">
        <f>'Krok 1- Kalkulačka '!E102</f>
        <v>§ 101</v>
      </c>
      <c r="E57" s="223" t="str">
        <f>'Krok 1- Kalkulačka '!F102</f>
        <v>EÚ úplná harmonizácia</v>
      </c>
      <c r="F57" s="226">
        <f>IF('Krok 1- Kalkulačka '!G102&gt;0,'Krok 1- Kalkulačka '!G102,"-")</f>
        <v>45323</v>
      </c>
      <c r="G57" s="223" t="str">
        <f>'Krok 1- Kalkulačka '!H102</f>
        <v>s.r.o., a.s.</v>
      </c>
      <c r="H57" s="224">
        <f>'Krok 1- Kalkulačka '!I102</f>
        <v>61</v>
      </c>
      <c r="I57" s="224" t="str">
        <f>'Krok 1- Kalkulačka '!K102</f>
        <v>n</v>
      </c>
      <c r="J57" s="225">
        <f>IF($L57="In (zvyšuje náklady)",'Krok 1- Kalkulačka '!CC102,'Krok 1- Kalkulačka '!CC102)</f>
        <v>27.7138671875</v>
      </c>
      <c r="K57" s="225">
        <f>IF($L57="In (zvyšuje náklady)",'Krok 1- Kalkulačka '!CD102,'Krok 1- Kalkulačka '!CD102)</f>
        <v>1690.5458984375</v>
      </c>
      <c r="L57" s="223" t="str">
        <f>'Krok 1- Kalkulačka '!M102</f>
        <v>In (zvyšuje náklady)</v>
      </c>
    </row>
    <row r="58" spans="1:12" ht="25.5" x14ac:dyDescent="0.2">
      <c r="A58" s="223">
        <f>'Krok 1- Kalkulačka '!B105</f>
        <v>33</v>
      </c>
      <c r="B58" s="223" t="str">
        <f>'Krok 1- Kalkulačka '!C105</f>
        <v>vypracovanie návrhu projektu zmeny právnej formy</v>
      </c>
      <c r="C58" s="223" t="str">
        <f>'Krok 1- Kalkulačka '!D105</f>
        <v>n/a</v>
      </c>
      <c r="D58" s="223" t="str">
        <f>'Krok 1- Kalkulačka '!E105</f>
        <v>§ 106</v>
      </c>
      <c r="E58" s="223" t="str">
        <f>'Krok 1- Kalkulačka '!F105</f>
        <v>SK</v>
      </c>
      <c r="F58" s="226">
        <f>IF('Krok 1- Kalkulačka '!G105&gt;0,'Krok 1- Kalkulačka '!G105,"-")</f>
        <v>45323</v>
      </c>
      <c r="G58" s="223" t="str">
        <f>'Krok 1- Kalkulačka '!H105</f>
        <v>obchodné spoločnosti</v>
      </c>
      <c r="H58" s="224">
        <f>'Krok 1- Kalkulačka '!I105</f>
        <v>393</v>
      </c>
      <c r="I58" s="224" t="str">
        <f>'Krok 1- Kalkulačka '!K105</f>
        <v>n</v>
      </c>
      <c r="J58" s="225">
        <f>IF($L58="In (zvyšuje náklady)",'Krok 1- Kalkulačka '!CC105,'Krok 1- Kalkulačka '!CC105)</f>
        <v>27.7138671875</v>
      </c>
      <c r="K58" s="225">
        <f>IF($L58="In (zvyšuje náklady)",'Krok 1- Kalkulačka '!CD105,'Krok 1- Kalkulačka '!CD105)</f>
        <v>10891.5498046875</v>
      </c>
      <c r="L58" s="223" t="str">
        <f>'Krok 1- Kalkulačka '!M105</f>
        <v>In (zvyšuje náklady)</v>
      </c>
    </row>
    <row r="59" spans="1:12" ht="25.5" x14ac:dyDescent="0.2">
      <c r="A59" s="223">
        <f>'Krok 1- Kalkulačka '!B108</f>
        <v>34</v>
      </c>
      <c r="B59" s="223" t="str">
        <f>'Krok 1- Kalkulačka '!C108</f>
        <v>vypracovanie projektu cezhraničnej premeny cezhraničnej zmeny právnej formy</v>
      </c>
      <c r="C59" s="223" t="str">
        <f>'Krok 1- Kalkulačka '!D108</f>
        <v>n/a</v>
      </c>
      <c r="D59" s="223" t="str">
        <f>'Krok 1- Kalkulačka '!E108</f>
        <v>§ 113</v>
      </c>
      <c r="E59" s="223" t="str">
        <f>'Krok 1- Kalkulačka '!F108</f>
        <v>EÚ úplná harmonizácia</v>
      </c>
      <c r="F59" s="226">
        <f>IF('Krok 1- Kalkulačka '!G108&gt;0,'Krok 1- Kalkulačka '!G108,"-")</f>
        <v>45323</v>
      </c>
      <c r="G59" s="223" t="str">
        <f>'Krok 1- Kalkulačka '!H108</f>
        <v>s.r.o., a.s.</v>
      </c>
      <c r="H59" s="224">
        <f>'Krok 1- Kalkulačka '!I108</f>
        <v>2</v>
      </c>
      <c r="I59" s="224" t="str">
        <f>'Krok 1- Kalkulačka '!K108</f>
        <v>n</v>
      </c>
      <c r="J59" s="225">
        <f>IF($L59="In (zvyšuje náklady)",'Krok 1- Kalkulačka '!CC108,'Krok 1- Kalkulačka '!CC108)</f>
        <v>27.7138671875</v>
      </c>
      <c r="K59" s="225">
        <f>IF($L59="In (zvyšuje náklady)",'Krok 1- Kalkulačka '!CD108,'Krok 1- Kalkulačka '!CD108)</f>
        <v>55.427734375</v>
      </c>
      <c r="L59" s="223" t="str">
        <f>'Krok 1- Kalkulačka '!M108</f>
        <v>In (zvyšuje náklady)</v>
      </c>
    </row>
    <row r="60" spans="1:12" ht="38.25" x14ac:dyDescent="0.2">
      <c r="A60" s="223">
        <f>'Krok 1- Kalkulačka '!B111</f>
        <v>35</v>
      </c>
      <c r="B60" s="223" t="str">
        <f>'Krok 1- Kalkulačka '!C111</f>
        <v>prijatie opatrení nevyhnutných na začatie rokovaní o budúcej účasti zamestnancov (cezhraničné rozdelenie)</v>
      </c>
      <c r="C60" s="223" t="str">
        <f>'Krok 1- Kalkulačka '!D111</f>
        <v>n/a</v>
      </c>
      <c r="D60" s="223" t="str">
        <f>'Krok 1- Kalkulačka '!E111</f>
        <v>§ 119</v>
      </c>
      <c r="E60" s="223" t="str">
        <f>'Krok 1- Kalkulačka '!F111</f>
        <v>EÚ úplná harmonizácia</v>
      </c>
      <c r="F60" s="226">
        <f>IF('Krok 1- Kalkulačka '!G111&gt;0,'Krok 1- Kalkulačka '!G111,"-")</f>
        <v>45323</v>
      </c>
      <c r="G60" s="223" t="str">
        <f>'Krok 1- Kalkulačka '!H111</f>
        <v>a.s.</v>
      </c>
      <c r="H60" s="224">
        <f>'Krok 1- Kalkulačka '!I111</f>
        <v>1</v>
      </c>
      <c r="I60" s="224" t="str">
        <f>'Krok 1- Kalkulačka '!K111</f>
        <v>n</v>
      </c>
      <c r="J60" s="225">
        <f>IF($L60="In (zvyšuje náklady)",'Krok 1- Kalkulačka '!CC111,'Krok 1- Kalkulačka '!CC111)</f>
        <v>4.263671875</v>
      </c>
      <c r="K60" s="225">
        <f>IF($L60="In (zvyšuje náklady)",'Krok 1- Kalkulačka '!CD111,'Krok 1- Kalkulačka '!CD111)</f>
        <v>4.263671875</v>
      </c>
      <c r="L60" s="223" t="str">
        <f>'Krok 1- Kalkulačka '!M111</f>
        <v>In (zvyšuje náklady)</v>
      </c>
    </row>
    <row r="61" spans="1:12" ht="38.25" x14ac:dyDescent="0.2">
      <c r="A61" s="223">
        <f>'Krok 1- Kalkulačka '!B114</f>
        <v>36</v>
      </c>
      <c r="B61" s="223" t="str">
        <f>'Krok 1- Kalkulačka '!C114</f>
        <v>prijatie opatrení nevyhnutných na začatie rokovaní o budúcej účasti zamestnancov (cezhraničná zmena právnej formy)</v>
      </c>
      <c r="C61" s="223" t="str">
        <f>'Krok 1- Kalkulačka '!D114</f>
        <v>n/a</v>
      </c>
      <c r="D61" s="223" t="str">
        <f>'Krok 1- Kalkulačka '!E114</f>
        <v>§ 119</v>
      </c>
      <c r="E61" s="223" t="str">
        <f>'Krok 1- Kalkulačka '!F114</f>
        <v>EÚ úplná harmonizácia</v>
      </c>
      <c r="F61" s="226">
        <f>IF('Krok 1- Kalkulačka '!G114&gt;0,'Krok 1- Kalkulačka '!G114,"-")</f>
        <v>45323</v>
      </c>
      <c r="G61" s="223" t="str">
        <f>'Krok 1- Kalkulačka '!H114</f>
        <v>a.s.</v>
      </c>
      <c r="H61" s="224">
        <f>'Krok 1- Kalkulačka '!I114</f>
        <v>1</v>
      </c>
      <c r="I61" s="224" t="str">
        <f>'Krok 1- Kalkulačka '!K114</f>
        <v>n</v>
      </c>
      <c r="J61" s="225">
        <f>IF($L61="In (zvyšuje náklady)",'Krok 1- Kalkulačka '!CC114,'Krok 1- Kalkulačka '!CC114)</f>
        <v>4.263671875</v>
      </c>
      <c r="K61" s="225">
        <f>IF($L61="In (zvyšuje náklady)",'Krok 1- Kalkulačka '!CD114,'Krok 1- Kalkulačka '!CD114)</f>
        <v>4.263671875</v>
      </c>
      <c r="L61" s="223" t="str">
        <f>'Krok 1- Kalkulačka '!M114</f>
        <v>In (zvyšuje náklady)</v>
      </c>
    </row>
    <row r="62" spans="1:12" ht="38.25" x14ac:dyDescent="0.2">
      <c r="A62" s="223">
        <f>'Krok 1- Kalkulačka '!B117</f>
        <v>37</v>
      </c>
      <c r="B62" s="223" t="str">
        <f>'Krok 1- Kalkulačka '!C117</f>
        <v>poskytnutie informácií o sídle a právnej forme všetkých zúčastnených spoločností (cezhraničné rozdelenie)</v>
      </c>
      <c r="C62" s="223" t="str">
        <f>'Krok 1- Kalkulačka '!D117</f>
        <v>n/a</v>
      </c>
      <c r="D62" s="223" t="str">
        <f>'Krok 1- Kalkulačka '!E117</f>
        <v>§ 119</v>
      </c>
      <c r="E62" s="223" t="str">
        <f>'Krok 1- Kalkulačka '!F117</f>
        <v>EÚ úplná harmonizácia</v>
      </c>
      <c r="F62" s="226">
        <f>IF('Krok 1- Kalkulačka '!G117&gt;0,'Krok 1- Kalkulačka '!G117,"-")</f>
        <v>45323</v>
      </c>
      <c r="G62" s="223" t="str">
        <f>'Krok 1- Kalkulačka '!H117</f>
        <v>a.s.</v>
      </c>
      <c r="H62" s="224">
        <f>'Krok 1- Kalkulačka '!I117</f>
        <v>1</v>
      </c>
      <c r="I62" s="224" t="str">
        <f>'Krok 1- Kalkulačka '!K117</f>
        <v>n</v>
      </c>
      <c r="J62" s="225">
        <f>IF($L62="In (zvyšuje náklady)",'Krok 1- Kalkulačka '!CC117,'Krok 1- Kalkulačka '!CC117)</f>
        <v>2.5582031249999999</v>
      </c>
      <c r="K62" s="225">
        <f>IF($L62="In (zvyšuje náklady)",'Krok 1- Kalkulačka '!CD117,'Krok 1- Kalkulačka '!CD117)</f>
        <v>2.5582031249999999</v>
      </c>
      <c r="L62" s="223" t="str">
        <f>'Krok 1- Kalkulačka '!M117</f>
        <v>In (zvyšuje náklady)</v>
      </c>
    </row>
    <row r="63" spans="1:12" ht="38.25" x14ac:dyDescent="0.2">
      <c r="A63" s="223">
        <f>'Krok 1- Kalkulačka '!B120</f>
        <v>38</v>
      </c>
      <c r="B63" s="223" t="str">
        <f>'Krok 1- Kalkulačka '!C120</f>
        <v>poskytnutie informácií o sídle a právnej forme všetkých zúčastnených spoločností (cezhraničná zmena právnej formy)</v>
      </c>
      <c r="C63" s="223" t="str">
        <f>'Krok 1- Kalkulačka '!D120</f>
        <v>n/a</v>
      </c>
      <c r="D63" s="223" t="str">
        <f>'Krok 1- Kalkulačka '!E120</f>
        <v>§ 119</v>
      </c>
      <c r="E63" s="223" t="str">
        <f>'Krok 1- Kalkulačka '!F120</f>
        <v>EÚ úplná harmonizácia</v>
      </c>
      <c r="F63" s="226">
        <f>IF('Krok 1- Kalkulačka '!G120&gt;0,'Krok 1- Kalkulačka '!G120,"-")</f>
        <v>45323</v>
      </c>
      <c r="G63" s="223" t="str">
        <f>'Krok 1- Kalkulačka '!H120</f>
        <v>a.s.</v>
      </c>
      <c r="H63" s="224">
        <f>'Krok 1- Kalkulačka '!I120</f>
        <v>1</v>
      </c>
      <c r="I63" s="224" t="str">
        <f>'Krok 1- Kalkulačka '!K120</f>
        <v>n</v>
      </c>
      <c r="J63" s="225">
        <f>IF($L63="In (zvyšuje náklady)",'Krok 1- Kalkulačka '!CC120,'Krok 1- Kalkulačka '!CC120)</f>
        <v>2.5582031249999999</v>
      </c>
      <c r="K63" s="225">
        <f>IF($L63="In (zvyšuje náklady)",'Krok 1- Kalkulačka '!CD120,'Krok 1- Kalkulačka '!CD120)</f>
        <v>2.5582031249999999</v>
      </c>
      <c r="L63" s="223" t="str">
        <f>'Krok 1- Kalkulačka '!M120</f>
        <v>In (zvyšuje náklady)</v>
      </c>
    </row>
    <row r="64" spans="1:12" ht="25.5" x14ac:dyDescent="0.2">
      <c r="A64" s="223">
        <f>'Krok 1- Kalkulačka '!B123</f>
        <v>39</v>
      </c>
      <c r="B64" s="223" t="str">
        <f>'Krok 1- Kalkulačka '!C123</f>
        <v>preplatenie nákladov len na jedného zamestnanca (cezhraničné rozdelenie)</v>
      </c>
      <c r="C64" s="223" t="str">
        <f>'Krok 1- Kalkulačka '!D123</f>
        <v>n/a</v>
      </c>
      <c r="D64" s="223" t="str">
        <f>'Krok 1- Kalkulačka '!E123</f>
        <v>§ 121</v>
      </c>
      <c r="E64" s="223" t="str">
        <f>'Krok 1- Kalkulačka '!F123</f>
        <v>EÚ úplná harmonizácia</v>
      </c>
      <c r="F64" s="226">
        <f>IF('Krok 1- Kalkulačka '!G123&gt;0,'Krok 1- Kalkulačka '!G123,"-")</f>
        <v>45323</v>
      </c>
      <c r="G64" s="223" t="str">
        <f>'Krok 1- Kalkulačka '!H123</f>
        <v>a.s.</v>
      </c>
      <c r="H64" s="224">
        <f>'Krok 1- Kalkulačka '!I123</f>
        <v>1</v>
      </c>
      <c r="I64" s="224" t="str">
        <f>'Krok 1- Kalkulačka '!K123</f>
        <v>n</v>
      </c>
      <c r="J64" s="225">
        <f>IF($L64="In (zvyšuje náklady)",'Krok 1- Kalkulačka '!CC123,'Krok 1- Kalkulačka '!CC123)</f>
        <v>25</v>
      </c>
      <c r="K64" s="225">
        <f>IF($L64="In (zvyšuje náklady)",'Krok 1- Kalkulačka '!CD123,'Krok 1- Kalkulačka '!CD123)</f>
        <v>25</v>
      </c>
      <c r="L64" s="223" t="str">
        <f>'Krok 1- Kalkulačka '!M123</f>
        <v>Out (znižuje náklady)</v>
      </c>
    </row>
    <row r="65" spans="1:12" ht="25.5" x14ac:dyDescent="0.2">
      <c r="A65" s="223">
        <f>'Krok 1- Kalkulačka '!B126</f>
        <v>40</v>
      </c>
      <c r="B65" s="223" t="str">
        <f>'Krok 1- Kalkulačka '!C126</f>
        <v>uzavretie dohody o účasti zamestnancov (cezhraničné rozdelenie)</v>
      </c>
      <c r="C65" s="223" t="str">
        <f>'Krok 1- Kalkulačka '!D126</f>
        <v>n/a</v>
      </c>
      <c r="D65" s="223" t="str">
        <f>'Krok 1- Kalkulačka '!E126</f>
        <v>§ 123</v>
      </c>
      <c r="E65" s="223" t="str">
        <f>'Krok 1- Kalkulačka '!F126</f>
        <v>EÚ úplná harmonizácia</v>
      </c>
      <c r="F65" s="226">
        <f>IF('Krok 1- Kalkulačka '!G126&gt;0,'Krok 1- Kalkulačka '!G126,"-")</f>
        <v>45323</v>
      </c>
      <c r="G65" s="223" t="str">
        <f>'Krok 1- Kalkulačka '!H126</f>
        <v>a.s.</v>
      </c>
      <c r="H65" s="224">
        <f>'Krok 1- Kalkulačka '!I126</f>
        <v>1</v>
      </c>
      <c r="I65" s="224" t="str">
        <f>'Krok 1- Kalkulačka '!K126</f>
        <v>n</v>
      </c>
      <c r="J65" s="225">
        <f>IF($L65="In (zvyšuje náklady)",'Krok 1- Kalkulačka '!CC126,'Krok 1- Kalkulačka '!CC126)</f>
        <v>4.263671875</v>
      </c>
      <c r="K65" s="225">
        <f>IF($L65="In (zvyšuje náklady)",'Krok 1- Kalkulačka '!CD126,'Krok 1- Kalkulačka '!CD126)</f>
        <v>4.263671875</v>
      </c>
      <c r="L65" s="223" t="str">
        <f>'Krok 1- Kalkulačka '!M126</f>
        <v>In (zvyšuje náklady)</v>
      </c>
    </row>
    <row r="66" spans="1:12" ht="25.5" x14ac:dyDescent="0.2">
      <c r="A66" s="223">
        <f>'Krok 1- Kalkulačka '!B129</f>
        <v>41</v>
      </c>
      <c r="B66" s="223" t="str">
        <f>'Krok 1- Kalkulačka '!C129</f>
        <v>uzavretie dohody o účasti zamestnancov (cezhraničná zmena právnej formy)</v>
      </c>
      <c r="C66" s="223" t="str">
        <f>'Krok 1- Kalkulačka '!D129</f>
        <v>n/a</v>
      </c>
      <c r="D66" s="223" t="str">
        <f>'Krok 1- Kalkulačka '!E129</f>
        <v>§ 123</v>
      </c>
      <c r="E66" s="223" t="str">
        <f>'Krok 1- Kalkulačka '!F129</f>
        <v>EÚ úplná harmonizácia</v>
      </c>
      <c r="F66" s="226">
        <f>IF('Krok 1- Kalkulačka '!G129&gt;0,'Krok 1- Kalkulačka '!G129,"-")</f>
        <v>45323</v>
      </c>
      <c r="G66" s="223" t="str">
        <f>'Krok 1- Kalkulačka '!H129</f>
        <v>a.s.</v>
      </c>
      <c r="H66" s="224">
        <f>'Krok 1- Kalkulačka '!I129</f>
        <v>1</v>
      </c>
      <c r="I66" s="224" t="str">
        <f>'Krok 1- Kalkulačka '!K129</f>
        <v>n</v>
      </c>
      <c r="J66" s="225">
        <f>IF($L66="In (zvyšuje náklady)",'Krok 1- Kalkulačka '!CC129,'Krok 1- Kalkulačka '!CC129)</f>
        <v>4.263671875</v>
      </c>
      <c r="K66" s="225">
        <f>IF($L66="In (zvyšuje náklady)",'Krok 1- Kalkulačka '!CD129,'Krok 1- Kalkulačka '!CD129)</f>
        <v>4.263671875</v>
      </c>
      <c r="L66" s="223" t="str">
        <f>'Krok 1- Kalkulačka '!M129</f>
        <v>In (zvyšuje náklady)</v>
      </c>
    </row>
    <row r="67" spans="1:12" ht="25.5" x14ac:dyDescent="0.2">
      <c r="A67" s="223">
        <f>'Krok 1- Kalkulačka '!B132</f>
        <v>42</v>
      </c>
      <c r="B67" s="223" t="str">
        <f>'Krok 1- Kalkulačka '!C132</f>
        <v>automatizovaný výmaz spoločnosti v dôsledku cezhraničnej zmeny právnej formy</v>
      </c>
      <c r="C67" s="223" t="str">
        <f>'Krok 1- Kalkulačka '!D132</f>
        <v>530/2003 Z. z.</v>
      </c>
      <c r="D67" s="223" t="str">
        <f>'Krok 1- Kalkulačka '!E132</f>
        <v>§ 8e</v>
      </c>
      <c r="E67" s="223" t="str">
        <f>'Krok 1- Kalkulačka '!F132</f>
        <v>EÚ úplná harmonizácia</v>
      </c>
      <c r="F67" s="226">
        <f>IF('Krok 1- Kalkulačka '!G132&gt;0,'Krok 1- Kalkulačka '!G132,"-")</f>
        <v>45323</v>
      </c>
      <c r="G67" s="223" t="str">
        <f>'Krok 1- Kalkulačka '!H132</f>
        <v>s.r.o., a.s.</v>
      </c>
      <c r="H67" s="224">
        <f>'Krok 1- Kalkulačka '!I132</f>
        <v>2</v>
      </c>
      <c r="I67" s="224" t="str">
        <f>'Krok 1- Kalkulačka '!K132</f>
        <v>n</v>
      </c>
      <c r="J67" s="225">
        <f>IF($L67="In (zvyšuje náklady)",'Krok 1- Kalkulačka '!CC132,'Krok 1- Kalkulačka '!CC132)</f>
        <v>8.52734375</v>
      </c>
      <c r="K67" s="225">
        <f>IF($L67="In (zvyšuje náklady)",'Krok 1- Kalkulačka '!CD132,'Krok 1- Kalkulačka '!CD132)</f>
        <v>17.0546875</v>
      </c>
      <c r="L67" s="223" t="str">
        <f>'Krok 1- Kalkulačka '!M132</f>
        <v>Out (znižuje náklady)</v>
      </c>
    </row>
    <row r="68" spans="1:12" ht="25.5" x14ac:dyDescent="0.2">
      <c r="A68" s="223">
        <f>'Krok 1- Kalkulačka '!B135</f>
        <v>43</v>
      </c>
      <c r="B68" s="223" t="str">
        <f>'Krok 1- Kalkulačka '!C135</f>
        <v>automatizovaný výmaz spoločnosti v dôsledku cezhraničného rozdelenia</v>
      </c>
      <c r="C68" s="223" t="str">
        <f>'Krok 1- Kalkulačka '!D135</f>
        <v>530/2003 Z. z.</v>
      </c>
      <c r="D68" s="223" t="str">
        <f>'Krok 1- Kalkulačka '!E135</f>
        <v>§ 8f</v>
      </c>
      <c r="E68" s="223" t="str">
        <f>'Krok 1- Kalkulačka '!F135</f>
        <v>EÚ úplná harmonizácia</v>
      </c>
      <c r="F68" s="226">
        <f>IF('Krok 1- Kalkulačka '!G135&gt;0,'Krok 1- Kalkulačka '!G135,"-")</f>
        <v>45323</v>
      </c>
      <c r="G68" s="223" t="str">
        <f>'Krok 1- Kalkulačka '!H135</f>
        <v>s.r.o., a.s.</v>
      </c>
      <c r="H68" s="224">
        <f>'Krok 1- Kalkulačka '!I135</f>
        <v>61</v>
      </c>
      <c r="I68" s="224" t="str">
        <f>'Krok 1- Kalkulačka '!K135</f>
        <v>n</v>
      </c>
      <c r="J68" s="225">
        <f>IF($L68="In (zvyšuje náklady)",'Krok 1- Kalkulačka '!CC135,'Krok 1- Kalkulačka '!CC135)</f>
        <v>8.52734375</v>
      </c>
      <c r="K68" s="225">
        <f>IF($L68="In (zvyšuje náklady)",'Krok 1- Kalkulačka '!CD135,'Krok 1- Kalkulačka '!CD135)</f>
        <v>520.16796875</v>
      </c>
      <c r="L68" s="223" t="str">
        <f>'Krok 1- Kalkulačka '!M135</f>
        <v>Out (znižuje náklady)</v>
      </c>
    </row>
    <row r="69" spans="1:12" ht="38.25" x14ac:dyDescent="0.2">
      <c r="A69" s="223">
        <f>'Krok 1- Kalkulačka '!B138</f>
        <v>44</v>
      </c>
      <c r="B69" s="223" t="str">
        <f>'Krok 1- Kalkulačka '!C138</f>
        <v>automatizované oznámenie o cezhraničnej zmene právnej formy (vo vzťahu k zahraničnému obchodnému registru)</v>
      </c>
      <c r="C69" s="223" t="str">
        <f>'Krok 1- Kalkulačka '!D138</f>
        <v>530/2003 Z. z.</v>
      </c>
      <c r="D69" s="223" t="str">
        <f>'Krok 1- Kalkulačka '!E138</f>
        <v>§ 10</v>
      </c>
      <c r="E69" s="223" t="str">
        <f>'Krok 1- Kalkulačka '!F138</f>
        <v>EÚ úplná harmonizácia</v>
      </c>
      <c r="F69" s="226">
        <f>IF('Krok 1- Kalkulačka '!G138&gt;0,'Krok 1- Kalkulačka '!G138,"-")</f>
        <v>45323</v>
      </c>
      <c r="G69" s="223" t="str">
        <f>'Krok 1- Kalkulačka '!H138</f>
        <v>s.r.o., a.s.</v>
      </c>
      <c r="H69" s="224">
        <f>'Krok 1- Kalkulačka '!I138</f>
        <v>2</v>
      </c>
      <c r="I69" s="224" t="str">
        <f>'Krok 1- Kalkulačka '!K138</f>
        <v>n</v>
      </c>
      <c r="J69" s="225">
        <f>IF($L69="In (zvyšuje náklady)",'Krok 1- Kalkulačka '!CC138,'Krok 1- Kalkulačka '!CC138)</f>
        <v>2.5582031249999999</v>
      </c>
      <c r="K69" s="225">
        <f>IF($L69="In (zvyšuje náklady)",'Krok 1- Kalkulačka '!CD138,'Krok 1- Kalkulačka '!CD138)</f>
        <v>5.1164062499999998</v>
      </c>
      <c r="L69" s="223" t="str">
        <f>'Krok 1- Kalkulačka '!M138</f>
        <v>Out (znižuje náklady)</v>
      </c>
    </row>
    <row r="70" spans="1:12" ht="38.25" x14ac:dyDescent="0.2">
      <c r="A70" s="223">
        <f>'Krok 1- Kalkulačka '!B141</f>
        <v>45</v>
      </c>
      <c r="B70" s="223" t="str">
        <f>'Krok 1- Kalkulačka '!C141</f>
        <v>automatizované oznámenie o cezhraničnom rozdelení (vo vzťahu k zahraničnému obchodnému registru)</v>
      </c>
      <c r="C70" s="223" t="str">
        <f>'Krok 1- Kalkulačka '!D141</f>
        <v>530/2003 Z. z.</v>
      </c>
      <c r="D70" s="223" t="str">
        <f>'Krok 1- Kalkulačka '!E141</f>
        <v>§ 10</v>
      </c>
      <c r="E70" s="223" t="str">
        <f>'Krok 1- Kalkulačka '!F141</f>
        <v>EÚ úplná harmonizácia</v>
      </c>
      <c r="F70" s="226">
        <f>IF('Krok 1- Kalkulačka '!G141&gt;0,'Krok 1- Kalkulačka '!G141,"-")</f>
        <v>45323</v>
      </c>
      <c r="G70" s="223" t="str">
        <f>'Krok 1- Kalkulačka '!H141</f>
        <v>s.r.o., a.s.</v>
      </c>
      <c r="H70" s="224">
        <f>'Krok 1- Kalkulačka '!I141</f>
        <v>61</v>
      </c>
      <c r="I70" s="224" t="str">
        <f>'Krok 1- Kalkulačka '!K141</f>
        <v>n</v>
      </c>
      <c r="J70" s="225">
        <f>IF($L70="In (zvyšuje náklady)",'Krok 1- Kalkulačka '!CC141,'Krok 1- Kalkulačka '!CC141)</f>
        <v>2.5582031249999999</v>
      </c>
      <c r="K70" s="225">
        <f>IF($L70="In (zvyšuje náklady)",'Krok 1- Kalkulačka '!CD141,'Krok 1- Kalkulačka '!CD141)</f>
        <v>156.05039062500001</v>
      </c>
      <c r="L70" s="223" t="str">
        <f>'Krok 1- Kalkulačka '!M141</f>
        <v>Out (znižuje náklady)</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96" t="s">
        <v>174</v>
      </c>
      <c r="D15" s="396"/>
      <c r="E15" s="396"/>
      <c r="F15" s="396"/>
      <c r="G15" s="396"/>
      <c r="H15" s="396"/>
      <c r="I15" s="396"/>
      <c r="J15" s="396"/>
      <c r="K15" s="396"/>
      <c r="L15" s="396"/>
      <c r="M15" s="396"/>
      <c r="N15" s="396"/>
      <c r="O15" s="396"/>
      <c r="P15" s="396"/>
      <c r="Q15" s="396"/>
    </row>
    <row r="16" spans="1:17" ht="72" customHeight="1" x14ac:dyDescent="0.2">
      <c r="A16" s="134"/>
      <c r="B16" s="126" t="s">
        <v>210</v>
      </c>
      <c r="C16" s="396" t="s">
        <v>211</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64312.5</v>
      </c>
      <c r="C8" s="87">
        <f>'Krok 1- Kalkulačka '!AS159</f>
        <v>25</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13.5" x14ac:dyDescent="0.2">
      <c r="A10" s="80" t="s">
        <v>100</v>
      </c>
      <c r="B10" s="85" t="e">
        <f>SUM(B6:B9)</f>
        <v>#REF!</v>
      </c>
      <c r="C10" s="88" t="e">
        <f>SUM(C6:C9)</f>
        <v>#REF!</v>
      </c>
      <c r="E10" s="142">
        <f>'Krok 1- Kalkulačka '!B9</f>
        <v>1</v>
      </c>
      <c r="F10" s="142" t="str">
        <f>'Krok 1- Kalkulačka '!C9</f>
        <v>vypracovanie projektu pri odštiepení</v>
      </c>
      <c r="G10" s="142" t="str">
        <f>'Krok 1- Kalkulačka '!E9</f>
        <v>§ 7</v>
      </c>
      <c r="H10" s="142" t="str">
        <f>'Krok 1- Kalkulačka '!F9</f>
        <v>SK</v>
      </c>
      <c r="I10" s="142">
        <f>'Krok 1- Kalkulačka '!G9</f>
        <v>45323</v>
      </c>
      <c r="J10" s="142" t="str">
        <f>'Krok 1- Kalkulačka '!H9</f>
        <v>s.r.o.</v>
      </c>
      <c r="K10" s="142">
        <f>'Krok 1- Kalkulačka '!I9</f>
        <v>473</v>
      </c>
      <c r="L10" s="142">
        <f>'Krok 1- Kalkulačka '!L9</f>
        <v>0</v>
      </c>
      <c r="M10" s="143">
        <f>'Krok 1- Kalkulačka '!CC9</f>
        <v>27.7138671875</v>
      </c>
      <c r="N10" s="143">
        <f>'Krok 1- Kalkulačka '!CD9</f>
        <v>13108.6591796875</v>
      </c>
      <c r="O10" s="142" t="str">
        <f>'Krok 1- Kalkulačka '!M9</f>
        <v>In (zvyšuje náklady)</v>
      </c>
    </row>
    <row r="11" spans="1:15" ht="20.25" customHeight="1" x14ac:dyDescent="0.2">
      <c r="A11" s="80" t="s">
        <v>84</v>
      </c>
      <c r="B11" s="86"/>
      <c r="C11" s="89"/>
      <c r="E11" s="142">
        <f>'Krok 1- Kalkulačka '!B12</f>
        <v>2</v>
      </c>
      <c r="F11" s="142" t="str">
        <f>'Krok 1- Kalkulačka '!C12</f>
        <v>vypracovanie projektu pri odštiepení</v>
      </c>
      <c r="G11" s="142" t="str">
        <f>'Krok 1- Kalkulačka '!E12</f>
        <v>§ 7</v>
      </c>
      <c r="H11" s="142" t="str">
        <f>'Krok 1- Kalkulačka '!F12</f>
        <v>EÚ úplná harmonizácia</v>
      </c>
      <c r="I11" s="142">
        <f>'Krok 1- Kalkulačka '!G12</f>
        <v>45323</v>
      </c>
      <c r="J11" s="142" t="str">
        <f>'Krok 1- Kalkulačka '!H12</f>
        <v>a.s.</v>
      </c>
      <c r="K11" s="142">
        <f>'Krok 1- Kalkulačka '!I12</f>
        <v>10</v>
      </c>
      <c r="L11" s="142">
        <f>'Krok 1- Kalkulačka '!L12</f>
        <v>0</v>
      </c>
      <c r="M11" s="143">
        <f>'Krok 1- Kalkulačka '!CC12</f>
        <v>27.7138671875</v>
      </c>
      <c r="N11" s="143">
        <f>'Krok 1- Kalkulačka '!CD12</f>
        <v>277.138671875</v>
      </c>
      <c r="O11" s="142" t="str">
        <f>'Krok 1- Kalkulačka '!M12</f>
        <v>In (zvyšuje náklady)</v>
      </c>
    </row>
    <row r="12" spans="1:15" x14ac:dyDescent="0.2">
      <c r="A12" s="79" t="s">
        <v>114</v>
      </c>
      <c r="B12" s="85">
        <f>'Krok 1- Kalkulačka '!BA160</f>
        <v>0</v>
      </c>
      <c r="C12" s="88">
        <f>'Krok 1- Kalkulačka '!BI160</f>
        <v>0</v>
      </c>
      <c r="E12" s="142">
        <f>'Krok 1- Kalkulačka '!B15</f>
        <v>3</v>
      </c>
      <c r="F12" s="142" t="str">
        <f>'Krok 1- Kalkulačka '!C15</f>
        <v>zverejňovanie návrhu projektu premeny</v>
      </c>
      <c r="G12" s="142" t="str">
        <f>'Krok 1- Kalkulačka '!E15</f>
        <v>§ 10</v>
      </c>
      <c r="H12" s="142" t="str">
        <f>'Krok 1- Kalkulačka '!F15</f>
        <v>SK</v>
      </c>
      <c r="I12" s="142">
        <f>'Krok 1- Kalkulačka '!G15</f>
        <v>45323</v>
      </c>
      <c r="J12" s="142" t="str">
        <f>'Krok 1- Kalkulačka '!H15</f>
        <v>v.o.s, k.s.</v>
      </c>
      <c r="K12" s="142">
        <f>'Krok 1- Kalkulačka '!I15</f>
        <v>12</v>
      </c>
      <c r="L12" s="142">
        <f>'Krok 1- Kalkulačka '!L15</f>
        <v>0</v>
      </c>
      <c r="M12" s="143">
        <f>'Krok 1- Kalkulačka '!CC15</f>
        <v>2.5582031249999999</v>
      </c>
      <c r="N12" s="143">
        <f>'Krok 1- Kalkulačka '!CD15</f>
        <v>30.698437499999997</v>
      </c>
      <c r="O12" s="142" t="str">
        <f>'Krok 1- Kalkulačka '!M15</f>
        <v>In (zvyšuje náklady)</v>
      </c>
    </row>
    <row r="13" spans="1:15" ht="35.25" x14ac:dyDescent="0.2">
      <c r="A13" s="79" t="s">
        <v>180</v>
      </c>
      <c r="B13" s="84">
        <f>'Krok 1- Kalkulačka '!BR160</f>
        <v>11174.548046874999</v>
      </c>
      <c r="C13" s="87">
        <f>'Krok 1- Kalkulačka '!BZ160</f>
        <v>723.38945312499993</v>
      </c>
      <c r="E13" s="142">
        <f>'Krok 1- Kalkulačka '!B18</f>
        <v>4</v>
      </c>
      <c r="F13" s="142" t="str">
        <f>'Krok 1- Kalkulačka '!C18</f>
        <v>zverejňovanie návrhu projektu premeny pri odštiepení</v>
      </c>
      <c r="G13" s="142" t="str">
        <f>'Krok 1- Kalkulačka '!E18</f>
        <v>§ 10</v>
      </c>
      <c r="H13" s="142" t="str">
        <f>'Krok 1- Kalkulačka '!F18</f>
        <v>EÚ úplná harmonizácia</v>
      </c>
      <c r="I13" s="142">
        <f>'Krok 1- Kalkulačka '!G18</f>
        <v>45323</v>
      </c>
      <c r="J13" s="142" t="str">
        <f>'Krok 1- Kalkulačka '!H18</f>
        <v>s.r.o.</v>
      </c>
      <c r="K13" s="142">
        <f>'Krok 1- Kalkulačka '!I18</f>
        <v>473</v>
      </c>
      <c r="L13" s="142">
        <f>'Krok 1- Kalkulačka '!L18</f>
        <v>0</v>
      </c>
      <c r="M13" s="143">
        <f>'Krok 1- Kalkulačka '!CC18</f>
        <v>2.5582031249999999</v>
      </c>
      <c r="N13" s="143">
        <f>'Krok 1- Kalkulačka '!CD18</f>
        <v>1210.030078125</v>
      </c>
      <c r="O13" s="142" t="str">
        <f>'Krok 1- Kalkulačka '!M18</f>
        <v>In (zvyšuje náklady)</v>
      </c>
    </row>
    <row r="14" spans="1:15" ht="13.5" customHeight="1" x14ac:dyDescent="0.2">
      <c r="A14" s="416"/>
      <c r="B14" s="417"/>
      <c r="C14" s="418"/>
      <c r="E14" s="142">
        <f>'Krok 1- Kalkulačka '!B21</f>
        <v>5</v>
      </c>
      <c r="F14" s="142" t="str">
        <f>'Krok 1- Kalkulačka '!C21</f>
        <v>zverejňovanie návrhu projektu premeny pri odštiepení</v>
      </c>
      <c r="G14" s="142" t="str">
        <f>'Krok 1- Kalkulačka '!E21</f>
        <v>§ 10</v>
      </c>
      <c r="H14" s="142" t="str">
        <f>'Krok 1- Kalkulačka '!F21</f>
        <v>SK</v>
      </c>
      <c r="I14" s="142">
        <f>'Krok 1- Kalkulačka '!G21</f>
        <v>45323</v>
      </c>
      <c r="J14" s="142" t="str">
        <f>'Krok 1- Kalkulačka '!H21</f>
        <v>a.s.</v>
      </c>
      <c r="K14" s="142">
        <f>'Krok 1- Kalkulačka '!I21</f>
        <v>10</v>
      </c>
      <c r="L14" s="142">
        <f>'Krok 1- Kalkulačka '!L21</f>
        <v>0</v>
      </c>
      <c r="M14" s="143">
        <f>'Krok 1- Kalkulačka '!CC21</f>
        <v>2.5582031249999999</v>
      </c>
      <c r="N14" s="143">
        <f>'Krok 1- Kalkulačka '!CD21</f>
        <v>25.58203125</v>
      </c>
      <c r="O14" s="142" t="str">
        <f>'Krok 1- Kalkulačka '!M21</f>
        <v>In (zvyšuje náklady)</v>
      </c>
    </row>
    <row r="15" spans="1:15" ht="22.5" x14ac:dyDescent="0.2">
      <c r="A15" s="79" t="s">
        <v>115</v>
      </c>
      <c r="B15" s="84" t="s">
        <v>72</v>
      </c>
      <c r="C15" s="87" t="s">
        <v>71</v>
      </c>
      <c r="E15" s="142">
        <f>'Krok 1- Kalkulačka '!B24</f>
        <v>6</v>
      </c>
      <c r="F15" s="142" t="str">
        <f>'Krok 1- Kalkulačka '!C24</f>
        <v>oznámenie správcovi dane o vypracovaní návrhu projektu rozdelenia spoločnosti odštiepením</v>
      </c>
      <c r="G15" s="142" t="str">
        <f>'Krok 1- Kalkulačka '!E24</f>
        <v>§ 11</v>
      </c>
      <c r="H15" s="142" t="str">
        <f>'Krok 1- Kalkulačka '!F24</f>
        <v>SK</v>
      </c>
      <c r="I15" s="142">
        <f>'Krok 1- Kalkulačka '!G24</f>
        <v>45323</v>
      </c>
      <c r="J15" s="142" t="str">
        <f>'Krok 1- Kalkulačka '!H24</f>
        <v>s.r.o.</v>
      </c>
      <c r="K15" s="142">
        <f>'Krok 1- Kalkulačka '!I24</f>
        <v>473</v>
      </c>
      <c r="L15" s="142">
        <f>'Krok 1- Kalkulačka '!L24</f>
        <v>0</v>
      </c>
      <c r="M15" s="143">
        <f>'Krok 1- Kalkulačka '!CC24</f>
        <v>2.5582031249999999</v>
      </c>
      <c r="N15" s="143">
        <f>'Krok 1- Kalkulačka '!CD24</f>
        <v>1210.030078125</v>
      </c>
      <c r="O15" s="142" t="str">
        <f>'Krok 1- Kalkulačka '!M24</f>
        <v>In (zvyšuje náklady)</v>
      </c>
    </row>
    <row r="16" spans="1:15" ht="22.5" x14ac:dyDescent="0.2">
      <c r="A16" s="80" t="s">
        <v>116</v>
      </c>
      <c r="B16" s="85" t="e">
        <f>B7+B8+B9-B13</f>
        <v>#REF!</v>
      </c>
      <c r="C16" s="88" t="e">
        <f>C7+C8+C9-C13</f>
        <v>#REF!</v>
      </c>
      <c r="E16" s="142">
        <f>'Krok 1- Kalkulačka '!B27</f>
        <v>7</v>
      </c>
      <c r="F16" s="142" t="str">
        <f>'Krok 1- Kalkulačka '!C27</f>
        <v>oznámenie správcovi dane o vypracovaní návrhu projektu rozdelenia spoločnosti odštiepením</v>
      </c>
      <c r="G16" s="142" t="str">
        <f>'Krok 1- Kalkulačka '!E27</f>
        <v>§ 11</v>
      </c>
      <c r="H16" s="142" t="str">
        <f>'Krok 1- Kalkulačka '!F27</f>
        <v>SK</v>
      </c>
      <c r="I16" s="142">
        <f>'Krok 1- Kalkulačka '!G27</f>
        <v>45323</v>
      </c>
      <c r="J16" s="142" t="str">
        <f>'Krok 1- Kalkulačka '!H27</f>
        <v>a.s.</v>
      </c>
      <c r="K16" s="142">
        <f>'Krok 1- Kalkulačka '!I27</f>
        <v>10</v>
      </c>
      <c r="L16" s="142">
        <f>'Krok 1- Kalkulačka '!L27</f>
        <v>0</v>
      </c>
      <c r="M16" s="143">
        <f>'Krok 1- Kalkulačka '!CC27</f>
        <v>2.5582031249999999</v>
      </c>
      <c r="N16" s="143">
        <f>'Krok 1- Kalkulačka '!CD27</f>
        <v>25.58203125</v>
      </c>
      <c r="O16" s="142" t="str">
        <f>'Krok 1- Kalkulačka '!M27</f>
        <v>In (zvyšuje náklady)</v>
      </c>
    </row>
    <row r="17" spans="1:15" ht="22.5" x14ac:dyDescent="0.2">
      <c r="A17" s="90"/>
      <c r="E17" s="142">
        <f>'Krok 1- Kalkulačka '!B30</f>
        <v>8</v>
      </c>
      <c r="F17" s="142" t="str">
        <f>'Krok 1- Kalkulačka '!C30</f>
        <v>vyhotovenie správy audítora o zistených skutočnostiach pri rozdelení spoločnosti odštiepením</v>
      </c>
      <c r="G17" s="142" t="str">
        <f>'Krok 1- Kalkulačka '!E30</f>
        <v>§ 15</v>
      </c>
      <c r="H17" s="142" t="str">
        <f>'Krok 1- Kalkulačka '!F30</f>
        <v>SK</v>
      </c>
      <c r="I17" s="142">
        <f>'Krok 1- Kalkulačka '!G30</f>
        <v>45323</v>
      </c>
      <c r="J17" s="142" t="str">
        <f>'Krok 1- Kalkulačka '!H30</f>
        <v>s.r.o.</v>
      </c>
      <c r="K17" s="142">
        <f>'Krok 1- Kalkulačka '!I30</f>
        <v>473</v>
      </c>
      <c r="L17" s="142">
        <f>'Krok 1- Kalkulačka '!L30</f>
        <v>0</v>
      </c>
      <c r="M17" s="143">
        <f>'Krok 1- Kalkulačka '!CC30</f>
        <v>62.5</v>
      </c>
      <c r="N17" s="143">
        <f>'Krok 1- Kalkulačka '!CD30</f>
        <v>29562.5</v>
      </c>
      <c r="O17" s="142" t="str">
        <f>'Krok 1- Kalkulačka '!M30</f>
        <v>In (zvyšuje náklady)</v>
      </c>
    </row>
    <row r="18" spans="1:15" ht="22.5" x14ac:dyDescent="0.2">
      <c r="E18" s="142">
        <f>'Krok 1- Kalkulačka '!B33</f>
        <v>9</v>
      </c>
      <c r="F18" s="142" t="str">
        <f>'Krok 1- Kalkulačka '!C33</f>
        <v>vyhotovenie správy audítora o zistených skutočnostiach pri rozdelení spoločnosti odštiepením</v>
      </c>
      <c r="G18" s="142" t="str">
        <f>'Krok 1- Kalkulačka '!E33</f>
        <v>§ 15</v>
      </c>
      <c r="H18" s="142" t="str">
        <f>'Krok 1- Kalkulačka '!F33</f>
        <v>EÚ úplná harmonizácia</v>
      </c>
      <c r="I18" s="142">
        <f>'Krok 1- Kalkulačka '!G33</f>
        <v>45323</v>
      </c>
      <c r="J18" s="142" t="str">
        <f>'Krok 1- Kalkulačka '!H33</f>
        <v>a.s.</v>
      </c>
      <c r="K18" s="142">
        <f>'Krok 1- Kalkulačka '!I33</f>
        <v>10</v>
      </c>
      <c r="L18" s="142">
        <f>'Krok 1- Kalkulačka '!L33</f>
        <v>0</v>
      </c>
      <c r="M18" s="143">
        <f>'Krok 1- Kalkulačka '!CC33</f>
        <v>62.5</v>
      </c>
      <c r="N18" s="143">
        <f>'Krok 1- Kalkulačka '!CD33</f>
        <v>625</v>
      </c>
      <c r="O18" s="142" t="str">
        <f>'Krok 1- Kalkulačka '!M33</f>
        <v>In (zvyšuje náklady)</v>
      </c>
    </row>
    <row r="19" spans="1:15" ht="22.5" x14ac:dyDescent="0.2">
      <c r="E19" s="142">
        <f>'Krok 1- Kalkulačka '!B36</f>
        <v>10</v>
      </c>
      <c r="F19" s="142" t="str">
        <f>'Krok 1- Kalkulačka '!C36</f>
        <v>návrh na zápis premeny odštiepením do obchodného registra</v>
      </c>
      <c r="G19" s="142" t="str">
        <f>'Krok 1- Kalkulačka '!E36</f>
        <v>§ 16</v>
      </c>
      <c r="H19" s="142" t="str">
        <f>'Krok 1- Kalkulačka '!F36</f>
        <v>EÚ úplná harmonizácia</v>
      </c>
      <c r="I19" s="142">
        <f>'Krok 1- Kalkulačka '!G36</f>
        <v>45323</v>
      </c>
      <c r="J19" s="142" t="str">
        <f>'Krok 1- Kalkulačka '!H36</f>
        <v>a.s.</v>
      </c>
      <c r="K19" s="142">
        <f>'Krok 1- Kalkulačka '!I36</f>
        <v>10</v>
      </c>
      <c r="L19" s="142">
        <f>'Krok 1- Kalkulačka '!L36</f>
        <v>0</v>
      </c>
      <c r="M19" s="143">
        <f>'Krok 1- Kalkulačka '!CC36</f>
        <v>1.2791015625</v>
      </c>
      <c r="N19" s="143">
        <f>'Krok 1- Kalkulačka '!CD36</f>
        <v>12.791015625</v>
      </c>
      <c r="O19" s="142" t="str">
        <f>'Krok 1- Kalkulačka '!M36</f>
        <v>In (zvyšuje náklady)</v>
      </c>
    </row>
    <row r="20" spans="1:15" x14ac:dyDescent="0.2">
      <c r="E20" s="142">
        <f>'Krok 1- Kalkulačka '!B39</f>
        <v>11</v>
      </c>
      <c r="F20" s="142" t="str">
        <f>'Krok 1- Kalkulačka '!C39</f>
        <v>návrh na zápis premeny odštiepením do obchodného registra</v>
      </c>
      <c r="G20" s="142" t="str">
        <f>'Krok 1- Kalkulačka '!E39</f>
        <v>§ 16</v>
      </c>
      <c r="H20" s="142" t="str">
        <f>'Krok 1- Kalkulačka '!F39</f>
        <v>SK</v>
      </c>
      <c r="I20" s="142">
        <f>'Krok 1- Kalkulačka '!G39</f>
        <v>45323</v>
      </c>
      <c r="J20" s="142" t="str">
        <f>'Krok 1- Kalkulačka '!H39</f>
        <v>s.r.o.</v>
      </c>
      <c r="K20" s="142">
        <f>'Krok 1- Kalkulačka '!I39</f>
        <v>473</v>
      </c>
      <c r="L20" s="142">
        <f>'Krok 1- Kalkulačka '!L39</f>
        <v>0</v>
      </c>
      <c r="M20" s="143">
        <f>'Krok 1- Kalkulačka '!CC39</f>
        <v>1.2791015625</v>
      </c>
      <c r="N20" s="143">
        <f>'Krok 1- Kalkulačka '!CD39</f>
        <v>605.01503906250002</v>
      </c>
      <c r="O20" s="142" t="str">
        <f>'Krok 1- Kalkulačka '!M39</f>
        <v>In (zvyšuje náklady)</v>
      </c>
    </row>
    <row r="21" spans="1:15" x14ac:dyDescent="0.2">
      <c r="E21" s="142">
        <f>'Krok 1- Kalkulačka '!B42</f>
        <v>12</v>
      </c>
      <c r="F21" s="142" t="str">
        <f>'Krok 1- Kalkulačka '!C42</f>
        <v>návrh na zápis premeny do obchodného registra</v>
      </c>
      <c r="G21" s="142" t="str">
        <f>'Krok 1- Kalkulačka '!E42</f>
        <v>§ 16</v>
      </c>
      <c r="H21" s="142" t="str">
        <f>'Krok 1- Kalkulačka '!F42</f>
        <v>SK</v>
      </c>
      <c r="I21" s="142">
        <f>'Krok 1- Kalkulačka '!G42</f>
        <v>45323</v>
      </c>
      <c r="J21" s="142" t="str">
        <f>'Krok 1- Kalkulačka '!H42</f>
        <v>v.o.s, k.s.</v>
      </c>
      <c r="K21" s="142">
        <f>'Krok 1- Kalkulačka '!I42</f>
        <v>12</v>
      </c>
      <c r="L21" s="142">
        <f>'Krok 1- Kalkulačka '!L42</f>
        <v>0</v>
      </c>
      <c r="M21" s="143">
        <f>'Krok 1- Kalkulačka '!CC42</f>
        <v>1.2791015625</v>
      </c>
      <c r="N21" s="143">
        <f>'Krok 1- Kalkulačka '!CD42</f>
        <v>15.349218749999999</v>
      </c>
      <c r="O21" s="142" t="str">
        <f>'Krok 1- Kalkulačka '!M42</f>
        <v>In (zvyšuje náklady)</v>
      </c>
    </row>
    <row r="22" spans="1:15" x14ac:dyDescent="0.2">
      <c r="E22" s="142">
        <f>'Krok 1- Kalkulačka '!B45</f>
        <v>13</v>
      </c>
      <c r="F22" s="142" t="str">
        <f>'Krok 1- Kalkulačka '!C45</f>
        <v>správa audítora o návrhu projektu premeny pri odštiepení</v>
      </c>
      <c r="G22" s="142" t="str">
        <f>'Krok 1- Kalkulačka '!E45</f>
        <v>§ 23 a § 24</v>
      </c>
      <c r="H22" s="142" t="str">
        <f>'Krok 1- Kalkulačka '!F45</f>
        <v>SK</v>
      </c>
      <c r="I22" s="142">
        <f>'Krok 1- Kalkulačka '!G45</f>
        <v>45323</v>
      </c>
      <c r="J22" s="142" t="str">
        <f>'Krok 1- Kalkulačka '!H45</f>
        <v>s.r.o.</v>
      </c>
      <c r="K22" s="142">
        <f>'Krok 1- Kalkulačka '!I45</f>
        <v>473</v>
      </c>
      <c r="L22" s="142">
        <f>'Krok 1- Kalkulačka '!L45</f>
        <v>0</v>
      </c>
      <c r="M22" s="143">
        <f>'Krok 1- Kalkulačka '!CC45</f>
        <v>62.5</v>
      </c>
      <c r="N22" s="143">
        <f>'Krok 1- Kalkulačka '!CD45</f>
        <v>29562.5</v>
      </c>
      <c r="O22" s="142" t="str">
        <f>'Krok 1- Kalkulačka '!M45</f>
        <v>In (zvyšuje náklady)</v>
      </c>
    </row>
    <row r="23" spans="1:15" ht="22.5" x14ac:dyDescent="0.2">
      <c r="E23" s="142">
        <f>'Krok 1- Kalkulačka '!B48</f>
        <v>14</v>
      </c>
      <c r="F23" s="142" t="str">
        <f>'Krok 1- Kalkulačka '!C48</f>
        <v>správa štatutárneho orgánu k premene spoločnosti odštiepením</v>
      </c>
      <c r="G23" s="142" t="str">
        <f>'Krok 1- Kalkulačka '!E48</f>
        <v>§ 25</v>
      </c>
      <c r="H23" s="142" t="str">
        <f>'Krok 1- Kalkulačka '!F48</f>
        <v>SK</v>
      </c>
      <c r="I23" s="142">
        <f>'Krok 1- Kalkulačka '!G48</f>
        <v>45323</v>
      </c>
      <c r="J23" s="142" t="str">
        <f>'Krok 1- Kalkulačka '!H48</f>
        <v>s.r.o.</v>
      </c>
      <c r="K23" s="142">
        <f>'Krok 1- Kalkulačka '!I48</f>
        <v>473</v>
      </c>
      <c r="L23" s="142">
        <f>'Krok 1- Kalkulačka '!L48</f>
        <v>0</v>
      </c>
      <c r="M23" s="143">
        <f>'Krok 1- Kalkulačka '!CC48</f>
        <v>27.7138671875</v>
      </c>
      <c r="N23" s="143">
        <f>'Krok 1- Kalkulačka '!CD48</f>
        <v>13108.6591796875</v>
      </c>
      <c r="O23" s="142" t="str">
        <f>'Krok 1- Kalkulačka '!M48</f>
        <v>In (zvyšuje náklady)</v>
      </c>
    </row>
    <row r="24" spans="1:15" x14ac:dyDescent="0.2">
      <c r="E24" s="142">
        <f>'Krok 1- Kalkulačka '!B51</f>
        <v>15</v>
      </c>
      <c r="F24" s="142" t="str">
        <f>'Krok 1- Kalkulačka '!C51</f>
        <v>povinnosť priebežného informovania pri odštiepení</v>
      </c>
      <c r="G24" s="142" t="str">
        <f>'Krok 1- Kalkulačka '!E51</f>
        <v>§ 26</v>
      </c>
      <c r="H24" s="142" t="str">
        <f>'Krok 1- Kalkulačka '!F51</f>
        <v>SK</v>
      </c>
      <c r="I24" s="142">
        <f>'Krok 1- Kalkulačka '!G51</f>
        <v>45323</v>
      </c>
      <c r="J24" s="142" t="str">
        <f>'Krok 1- Kalkulačka '!H51</f>
        <v>s.r.o.</v>
      </c>
      <c r="K24" s="142">
        <f>'Krok 1- Kalkulačka '!I51</f>
        <v>473</v>
      </c>
      <c r="L24" s="142">
        <f>'Krok 1- Kalkulačka '!L51</f>
        <v>0</v>
      </c>
      <c r="M24" s="143">
        <f>'Krok 1- Kalkulačka '!CC51</f>
        <v>2.5582031249999999</v>
      </c>
      <c r="N24" s="143">
        <f>'Krok 1- Kalkulačka '!CD51</f>
        <v>1210.030078125</v>
      </c>
      <c r="O24" s="142" t="str">
        <f>'Krok 1- Kalkulačka '!M51</f>
        <v>In (zvyšuje náklady)</v>
      </c>
    </row>
    <row r="25" spans="1:15" ht="22.5" x14ac:dyDescent="0.2">
      <c r="E25" s="142">
        <f>'Krok 1- Kalkulačka '!B54</f>
        <v>16</v>
      </c>
      <c r="F25" s="142" t="str">
        <f>'Krok 1- Kalkulačka '!C54</f>
        <v>správa audítora o návrhu projektu premeny pri odštiepení</v>
      </c>
      <c r="G25" s="142" t="str">
        <f>'Krok 1- Kalkulačka '!E54</f>
        <v>§ 35</v>
      </c>
      <c r="H25" s="142" t="str">
        <f>'Krok 1- Kalkulačka '!F54</f>
        <v>EÚ úplná harmonizácia</v>
      </c>
      <c r="I25" s="142">
        <f>'Krok 1- Kalkulačka '!G54</f>
        <v>45323</v>
      </c>
      <c r="J25" s="142" t="str">
        <f>'Krok 1- Kalkulačka '!H54</f>
        <v>a.s.</v>
      </c>
      <c r="K25" s="142">
        <f>'Krok 1- Kalkulačka '!I54</f>
        <v>10</v>
      </c>
      <c r="L25" s="142">
        <f>'Krok 1- Kalkulačka '!L54</f>
        <v>0</v>
      </c>
      <c r="M25" s="143">
        <f>'Krok 1- Kalkulačka '!CC54</f>
        <v>62.5</v>
      </c>
      <c r="N25" s="143">
        <f>'Krok 1- Kalkulačka '!CD54</f>
        <v>625</v>
      </c>
      <c r="O25" s="142" t="str">
        <f>'Krok 1- Kalkulačka '!M54</f>
        <v>In (zvyšuje náklady)</v>
      </c>
    </row>
    <row r="26" spans="1:15" ht="22.5" x14ac:dyDescent="0.2">
      <c r="E26" s="142">
        <f>'Krok 1- Kalkulačka '!B57</f>
        <v>17</v>
      </c>
      <c r="F26" s="142" t="str">
        <f>'Krok 1- Kalkulačka '!C57</f>
        <v>správa predstavenstva k premene spoločnosti odštiepením</v>
      </c>
      <c r="G26" s="142" t="str">
        <f>'Krok 1- Kalkulačka '!E57</f>
        <v>§ 36</v>
      </c>
      <c r="H26" s="142" t="str">
        <f>'Krok 1- Kalkulačka '!F57</f>
        <v>EÚ úplná harmonizácia</v>
      </c>
      <c r="I26" s="142">
        <f>'Krok 1- Kalkulačka '!G57</f>
        <v>45323</v>
      </c>
      <c r="J26" s="142" t="str">
        <f>'Krok 1- Kalkulačka '!H57</f>
        <v>a.s.</v>
      </c>
      <c r="K26" s="142">
        <f>'Krok 1- Kalkulačka '!I57</f>
        <v>10</v>
      </c>
      <c r="L26" s="142">
        <f>'Krok 1- Kalkulačka '!L57</f>
        <v>0</v>
      </c>
      <c r="M26" s="143">
        <f>'Krok 1- Kalkulačka '!CC57</f>
        <v>27.7138671875</v>
      </c>
      <c r="N26" s="143">
        <f>'Krok 1- Kalkulačka '!CD57</f>
        <v>277.138671875</v>
      </c>
      <c r="O26" s="142" t="str">
        <f>'Krok 1- Kalkulačka '!M57</f>
        <v>In (zvyšuje náklady)</v>
      </c>
    </row>
    <row r="27" spans="1:15" ht="22.5" x14ac:dyDescent="0.2">
      <c r="E27" s="142">
        <f>'Krok 1- Kalkulačka '!B60</f>
        <v>18</v>
      </c>
      <c r="F27" s="142" t="str">
        <f>'Krok 1- Kalkulačka '!C60</f>
        <v>povinnosť priebežného informovania pri odštiepení (štatutárny orgán)</v>
      </c>
      <c r="G27" s="142" t="str">
        <f>'Krok 1- Kalkulačka '!E60</f>
        <v>§ 37</v>
      </c>
      <c r="H27" s="142" t="str">
        <f>'Krok 1- Kalkulačka '!F60</f>
        <v>EÚ úplná harmonizácia</v>
      </c>
      <c r="I27" s="142">
        <f>'Krok 1- Kalkulačka '!G60</f>
        <v>45323</v>
      </c>
      <c r="J27" s="142" t="str">
        <f>'Krok 1- Kalkulačka '!H60</f>
        <v>a.s.</v>
      </c>
      <c r="K27" s="142">
        <f>'Krok 1- Kalkulačka '!I60</f>
        <v>10</v>
      </c>
      <c r="L27" s="142">
        <f>'Krok 1- Kalkulačka '!L60</f>
        <v>0</v>
      </c>
      <c r="M27" s="143">
        <f>'Krok 1- Kalkulačka '!CC60</f>
        <v>2.5582031249999999</v>
      </c>
      <c r="N27" s="143">
        <f>'Krok 1- Kalkulačka '!CD60</f>
        <v>25.58203125</v>
      </c>
      <c r="O27" s="142" t="str">
        <f>'Krok 1- Kalkulačka '!M60</f>
        <v>In (zvyšuje náklady)</v>
      </c>
    </row>
    <row r="28" spans="1:15" ht="22.5" x14ac:dyDescent="0.2">
      <c r="E28" s="142">
        <f>'Krok 1- Kalkulačka '!B63</f>
        <v>19</v>
      </c>
      <c r="F28" s="142" t="str">
        <f>'Krok 1- Kalkulačka '!C63</f>
        <v>sprístupnenie dokumentov akcionárom pri odštiepení</v>
      </c>
      <c r="G28" s="142" t="str">
        <f>'Krok 1- Kalkulačka '!E63</f>
        <v>§ 40</v>
      </c>
      <c r="H28" s="142" t="str">
        <f>'Krok 1- Kalkulačka '!F63</f>
        <v>EÚ úplná harmonizácia</v>
      </c>
      <c r="I28" s="142">
        <f>'Krok 1- Kalkulačka '!G63</f>
        <v>45323</v>
      </c>
      <c r="J28" s="142" t="str">
        <f>'Krok 1- Kalkulačka '!H63</f>
        <v>a.s.</v>
      </c>
      <c r="K28" s="142">
        <f>'Krok 1- Kalkulačka '!I63</f>
        <v>10</v>
      </c>
      <c r="L28" s="142">
        <f>'Krok 1- Kalkulačka '!L63</f>
        <v>0</v>
      </c>
      <c r="M28" s="143">
        <f>'Krok 1- Kalkulačka '!CC63</f>
        <v>2.5582031249999999</v>
      </c>
      <c r="N28" s="143">
        <f>'Krok 1- Kalkulačka '!CD63</f>
        <v>25.58203125</v>
      </c>
      <c r="O28" s="142" t="str">
        <f>'Krok 1- Kalkulačka '!M63</f>
        <v>In (zvyšuje náklady)</v>
      </c>
    </row>
    <row r="29" spans="1:15" ht="22.5" x14ac:dyDescent="0.2">
      <c r="E29" s="142">
        <f>'Krok 1- Kalkulačka '!B66</f>
        <v>20</v>
      </c>
      <c r="F29" s="142" t="str">
        <f>'Krok 1- Kalkulačka '!C66</f>
        <v>vypracovanie správy štatutárneho orgánu k cezhraničnej premene cezhraničným rozdelením</v>
      </c>
      <c r="G29" s="142" t="str">
        <f>'Krok 1- Kalkulačka '!E66</f>
        <v>§ 79</v>
      </c>
      <c r="H29" s="142" t="str">
        <f>'Krok 1- Kalkulačka '!F66</f>
        <v>EÚ úplná harmonizácia</v>
      </c>
      <c r="I29" s="142">
        <f>'Krok 1- Kalkulačka '!G66</f>
        <v>45323</v>
      </c>
      <c r="J29" s="142" t="str">
        <f>'Krok 1- Kalkulačka '!H66</f>
        <v>s.r.o., a.s.</v>
      </c>
      <c r="K29" s="142">
        <f>'Krok 1- Kalkulačka '!I66</f>
        <v>61</v>
      </c>
      <c r="L29" s="142">
        <f>'Krok 1- Kalkulačka '!L66</f>
        <v>0</v>
      </c>
      <c r="M29" s="143">
        <f>'Krok 1- Kalkulačka '!CC66</f>
        <v>27.7138671875</v>
      </c>
      <c r="N29" s="143">
        <f>'Krok 1- Kalkulačka '!CD66</f>
        <v>1690.5458984375</v>
      </c>
      <c r="O29" s="142" t="str">
        <f>'Krok 1- Kalkulačka '!M66</f>
        <v>In (zvyšuje náklady)</v>
      </c>
    </row>
    <row r="30" spans="1:15" ht="22.5" x14ac:dyDescent="0.2">
      <c r="E30" s="142">
        <f>'Krok 1- Kalkulačka '!B69</f>
        <v>21</v>
      </c>
      <c r="F30" s="142" t="str">
        <f>'Krok 1- Kalkulačka '!C69</f>
        <v>vypracovanie správy štatutárneho orgánu k cezhraničnej premene cezhraničnej zmene právnej formy</v>
      </c>
      <c r="G30" s="142" t="str">
        <f>'Krok 1- Kalkulačka '!E69</f>
        <v>§ 79</v>
      </c>
      <c r="H30" s="142" t="str">
        <f>'Krok 1- Kalkulačka '!F69</f>
        <v>EÚ úplná harmonizácia</v>
      </c>
      <c r="I30" s="142">
        <f>'Krok 1- Kalkulačka '!G69</f>
        <v>45323</v>
      </c>
      <c r="J30" s="142" t="str">
        <f>'Krok 1- Kalkulačka '!H69</f>
        <v>s.r.o., a.s.</v>
      </c>
      <c r="K30" s="142">
        <f>'Krok 1- Kalkulačka '!I69</f>
        <v>2</v>
      </c>
      <c r="L30" s="142">
        <f>'Krok 1- Kalkulačka '!L69</f>
        <v>0</v>
      </c>
      <c r="M30" s="143">
        <f>'Krok 1- Kalkulačka '!CC69</f>
        <v>27.7138671875</v>
      </c>
      <c r="N30" s="143">
        <f>'Krok 1- Kalkulačka '!CD69</f>
        <v>55.427734375</v>
      </c>
      <c r="O30" s="142" t="str">
        <f>'Krok 1- Kalkulačka '!M69</f>
        <v>In (zvyšuje náklady)</v>
      </c>
    </row>
    <row r="31" spans="1:15" ht="22.5" x14ac:dyDescent="0.2">
      <c r="E31" s="142">
        <f>'Krok 1- Kalkulačka '!B72</f>
        <v>22</v>
      </c>
      <c r="F31" s="142" t="str">
        <f>'Krok 1- Kalkulačka '!C72</f>
        <v>povinnosť priebežného informovania pri cezhraničnej premene cezhraničným rozdelením</v>
      </c>
      <c r="G31" s="142" t="str">
        <f>'Krok 1- Kalkulačka '!E72</f>
        <v>§ 80</v>
      </c>
      <c r="H31" s="142" t="str">
        <f>'Krok 1- Kalkulačka '!F72</f>
        <v>EÚ úplná harmonizácia</v>
      </c>
      <c r="I31" s="142">
        <f>'Krok 1- Kalkulačka '!G72</f>
        <v>45323</v>
      </c>
      <c r="J31" s="142" t="str">
        <f>'Krok 1- Kalkulačka '!H72</f>
        <v>s.r.o., a.s.</v>
      </c>
      <c r="K31" s="142">
        <f>'Krok 1- Kalkulačka '!I72</f>
        <v>61</v>
      </c>
      <c r="L31" s="142">
        <f>'Krok 1- Kalkulačka '!L72</f>
        <v>0</v>
      </c>
      <c r="M31" s="143">
        <f>'Krok 1- Kalkulačka '!CC72</f>
        <v>2.5582031249999999</v>
      </c>
      <c r="N31" s="143">
        <f>'Krok 1- Kalkulačka '!CD72</f>
        <v>156.05039062500001</v>
      </c>
      <c r="O31" s="142" t="str">
        <f>'Krok 1- Kalkulačka '!M72</f>
        <v>In (zvyšuje náklady)</v>
      </c>
    </row>
    <row r="32" spans="1:15" ht="22.5" x14ac:dyDescent="0.2">
      <c r="E32" s="142">
        <f>'Krok 1- Kalkulačka '!B75</f>
        <v>23</v>
      </c>
      <c r="F32" s="142" t="str">
        <f>'Krok 1- Kalkulačka '!C75</f>
        <v>povinnosť priebežného informovania pri cezhraničnej premene cezhraničnej zmene právnej formy</v>
      </c>
      <c r="G32" s="142" t="str">
        <f>'Krok 1- Kalkulačka '!E75</f>
        <v>§ 80</v>
      </c>
      <c r="H32" s="142" t="str">
        <f>'Krok 1- Kalkulačka '!F75</f>
        <v>EÚ úplná harmonizácia</v>
      </c>
      <c r="I32" s="142">
        <f>'Krok 1- Kalkulačka '!G75</f>
        <v>45323</v>
      </c>
      <c r="J32" s="142" t="str">
        <f>'Krok 1- Kalkulačka '!H75</f>
        <v>s.r.o., a.s.</v>
      </c>
      <c r="K32" s="142">
        <f>'Krok 1- Kalkulačka '!I75</f>
        <v>2</v>
      </c>
      <c r="L32" s="142">
        <f>'Krok 1- Kalkulačka '!L75</f>
        <v>0</v>
      </c>
      <c r="M32" s="143">
        <f>'Krok 1- Kalkulačka '!CC75</f>
        <v>2.5582031249999999</v>
      </c>
      <c r="N32" s="143">
        <f>'Krok 1- Kalkulačka '!CD75</f>
        <v>5.1164062499999998</v>
      </c>
      <c r="O32" s="142" t="str">
        <f>'Krok 1- Kalkulačka '!M75</f>
        <v>In (zvyšuje náklady)</v>
      </c>
    </row>
    <row r="33" spans="5:15" ht="22.5" x14ac:dyDescent="0.2">
      <c r="E33" s="142">
        <f>'Krok 1- Kalkulačka '!B78</f>
        <v>24</v>
      </c>
      <c r="F33" s="142" t="str">
        <f>'Krok 1- Kalkulačka '!C78</f>
        <v>vyhotovevanie správy audítora o návrhu projektu premeny cezhraničným rozdelením</v>
      </c>
      <c r="G33" s="142" t="str">
        <f>'Krok 1- Kalkulačka '!E78</f>
        <v>§ 82</v>
      </c>
      <c r="H33" s="142" t="str">
        <f>'Krok 1- Kalkulačka '!F78</f>
        <v>EÚ úplná harmonizácia</v>
      </c>
      <c r="I33" s="142">
        <f>'Krok 1- Kalkulačka '!G78</f>
        <v>45323</v>
      </c>
      <c r="J33" s="142" t="str">
        <f>'Krok 1- Kalkulačka '!H78</f>
        <v>s.r.o., a.s.</v>
      </c>
      <c r="K33" s="142">
        <f>'Krok 1- Kalkulačka '!I78</f>
        <v>61</v>
      </c>
      <c r="L33" s="142">
        <f>'Krok 1- Kalkulačka '!L78</f>
        <v>0</v>
      </c>
      <c r="M33" s="143">
        <f>'Krok 1- Kalkulačka '!CC78</f>
        <v>62.5</v>
      </c>
      <c r="N33" s="143">
        <f>'Krok 1- Kalkulačka '!CD78</f>
        <v>3812.5</v>
      </c>
      <c r="O33" s="142" t="str">
        <f>'Krok 1- Kalkulačka '!M78</f>
        <v>In (zvyšuje náklady)</v>
      </c>
    </row>
    <row r="34" spans="5:15" ht="22.5" x14ac:dyDescent="0.2">
      <c r="E34" s="142">
        <f>'Krok 1- Kalkulačka '!B81</f>
        <v>25</v>
      </c>
      <c r="F34" s="142" t="str">
        <f>'Krok 1- Kalkulačka '!C81</f>
        <v>vyhotovenie správy audítora o návrhu projektu cezhraničnej premeny cezhraničnej zmeny právnej formy</v>
      </c>
      <c r="G34" s="142" t="str">
        <f>'Krok 1- Kalkulačka '!E81</f>
        <v>§ 82</v>
      </c>
      <c r="H34" s="142" t="str">
        <f>'Krok 1- Kalkulačka '!F81</f>
        <v>EÚ úplná harmonizácia</v>
      </c>
      <c r="I34" s="142">
        <f>'Krok 1- Kalkulačka '!G81</f>
        <v>45323</v>
      </c>
      <c r="J34" s="142" t="str">
        <f>'Krok 1- Kalkulačka '!H81</f>
        <v>s.r.o., a.s.</v>
      </c>
      <c r="K34" s="142">
        <f>'Krok 1- Kalkulačka '!I81</f>
        <v>2</v>
      </c>
      <c r="L34" s="142">
        <f>'Krok 1- Kalkulačka '!L81</f>
        <v>0</v>
      </c>
      <c r="M34" s="143">
        <f>'Krok 1- Kalkulačka '!CC81</f>
        <v>62.5</v>
      </c>
      <c r="N34" s="143">
        <f>'Krok 1- Kalkulačka '!CD81</f>
        <v>125</v>
      </c>
      <c r="O34" s="142" t="str">
        <f>'Krok 1- Kalkulačka '!M81</f>
        <v>In (zvyšuje náklady)</v>
      </c>
    </row>
    <row r="35" spans="5:15" ht="22.5" x14ac:dyDescent="0.2">
      <c r="E35" s="142">
        <f>'Krok 1- Kalkulačka '!B84</f>
        <v>26</v>
      </c>
      <c r="F35" s="142" t="str">
        <f>'Krok 1- Kalkulačka '!C84</f>
        <v>zverejňovanie návrhu projektu premeny pri cezhraničnom rozdelení</v>
      </c>
      <c r="G35" s="142" t="str">
        <f>'Krok 1- Kalkulačka '!E84</f>
        <v>§ 83</v>
      </c>
      <c r="H35" s="142" t="str">
        <f>'Krok 1- Kalkulačka '!F84</f>
        <v>EÚ úplná harmonizácia</v>
      </c>
      <c r="I35" s="142">
        <f>'Krok 1- Kalkulačka '!G84</f>
        <v>45323</v>
      </c>
      <c r="J35" s="142" t="str">
        <f>'Krok 1- Kalkulačka '!H84</f>
        <v>s.r.o., a.s.</v>
      </c>
      <c r="K35" s="142">
        <f>'Krok 1- Kalkulačka '!I84</f>
        <v>61</v>
      </c>
      <c r="L35" s="142">
        <f>'Krok 1- Kalkulačka '!L84</f>
        <v>0</v>
      </c>
      <c r="M35" s="143">
        <f>'Krok 1- Kalkulačka '!CC84</f>
        <v>2.5582031249999999</v>
      </c>
      <c r="N35" s="143">
        <f>'Krok 1- Kalkulačka '!CD84</f>
        <v>156.05039062500001</v>
      </c>
      <c r="O35" s="142" t="str">
        <f>'Krok 1- Kalkulačka '!M84</f>
        <v>In (zvyšuje náklady)</v>
      </c>
    </row>
    <row r="36" spans="5:15" ht="22.5" x14ac:dyDescent="0.2">
      <c r="E36" s="142">
        <f>'Krok 1- Kalkulačka '!B87</f>
        <v>27</v>
      </c>
      <c r="F36" s="142" t="str">
        <f>'Krok 1- Kalkulačka '!C87</f>
        <v>zverejňovanie návrhu projektu premeny pri cezhraničnej zmene právnej formy</v>
      </c>
      <c r="G36" s="142" t="str">
        <f>'Krok 1- Kalkulačka '!E87</f>
        <v>§ 83 a § 112</v>
      </c>
      <c r="H36" s="142" t="str">
        <f>'Krok 1- Kalkulačka '!F87</f>
        <v>EÚ úplná harmonizácia</v>
      </c>
      <c r="I36" s="142">
        <f>'Krok 1- Kalkulačka '!G87</f>
        <v>45323</v>
      </c>
      <c r="J36" s="142" t="str">
        <f>'Krok 1- Kalkulačka '!H87</f>
        <v>s.r.o., a.s.</v>
      </c>
      <c r="K36" s="142">
        <f>'Krok 1- Kalkulačka '!I87</f>
        <v>2</v>
      </c>
      <c r="L36" s="142">
        <f>'Krok 1- Kalkulačka '!L87</f>
        <v>0</v>
      </c>
      <c r="M36" s="143">
        <f>'Krok 1- Kalkulačka '!CC87</f>
        <v>2.5582031249999999</v>
      </c>
      <c r="N36" s="143">
        <f>'Krok 1- Kalkulačka '!CD87</f>
        <v>5.1164062499999998</v>
      </c>
      <c r="O36" s="142" t="str">
        <f>'Krok 1- Kalkulačka '!M87</f>
        <v>In (zvyšuje náklady)</v>
      </c>
    </row>
    <row r="37" spans="5:15" ht="22.5" x14ac:dyDescent="0.2">
      <c r="E37" s="142">
        <f>'Krok 1- Kalkulačka '!B90</f>
        <v>28</v>
      </c>
      <c r="F37" s="142" t="str">
        <f>'Krok 1- Kalkulačka '!C90</f>
        <v>oznámenie správcovi dane o vypracovaní návrhu projektu cezhraničnej premeny cezhraničným rozdelením</v>
      </c>
      <c r="G37" s="142" t="str">
        <f>'Krok 1- Kalkulačka '!E90</f>
        <v>§ 84</v>
      </c>
      <c r="H37" s="142" t="str">
        <f>'Krok 1- Kalkulačka '!F90</f>
        <v>EÚ úplná harmonizácia</v>
      </c>
      <c r="I37" s="142">
        <f>'Krok 1- Kalkulačka '!G90</f>
        <v>45323</v>
      </c>
      <c r="J37" s="142" t="str">
        <f>'Krok 1- Kalkulačka '!H90</f>
        <v>s.r.o., a.s.</v>
      </c>
      <c r="K37" s="142">
        <f>'Krok 1- Kalkulačka '!I90</f>
        <v>61</v>
      </c>
      <c r="L37" s="142">
        <f>'Krok 1- Kalkulačka '!L90</f>
        <v>0</v>
      </c>
      <c r="M37" s="143">
        <f>'Krok 1- Kalkulačka '!CC90</f>
        <v>2.5582031249999999</v>
      </c>
      <c r="N37" s="143">
        <f>'Krok 1- Kalkulačka '!CD90</f>
        <v>156.05039062500001</v>
      </c>
      <c r="O37" s="142" t="str">
        <f>'Krok 1- Kalkulačka '!M90</f>
        <v>In (zvyšuje náklady)</v>
      </c>
    </row>
    <row r="38" spans="5:15" ht="22.5" x14ac:dyDescent="0.2">
      <c r="E38" s="142">
        <f>'Krok 1- Kalkulačka '!B93</f>
        <v>29</v>
      </c>
      <c r="F38" s="142" t="str">
        <f>'Krok 1- Kalkulačka '!C93</f>
        <v>oznámenie správcovi dane o vypracovaní návrhu projektu cezhraničnej premeny cezhraničnej zmeny právnej formy</v>
      </c>
      <c r="G38" s="142" t="str">
        <f>'Krok 1- Kalkulačka '!E93</f>
        <v>§ 84</v>
      </c>
      <c r="H38" s="142" t="str">
        <f>'Krok 1- Kalkulačka '!F93</f>
        <v>EÚ úplná harmonizácia</v>
      </c>
      <c r="I38" s="142">
        <f>'Krok 1- Kalkulačka '!G93</f>
        <v>45323</v>
      </c>
      <c r="J38" s="142" t="str">
        <f>'Krok 1- Kalkulačka '!H93</f>
        <v>s.r.o., a.s.</v>
      </c>
      <c r="K38" s="142">
        <f>'Krok 1- Kalkulačka '!I93</f>
        <v>2</v>
      </c>
      <c r="L38" s="142">
        <f>'Krok 1- Kalkulačka '!L93</f>
        <v>0</v>
      </c>
      <c r="M38" s="143">
        <f>'Krok 1- Kalkulačka '!CC93</f>
        <v>2.5582031249999999</v>
      </c>
      <c r="N38" s="143">
        <f>'Krok 1- Kalkulačka '!CD93</f>
        <v>5.1164062499999998</v>
      </c>
      <c r="O38" s="142" t="str">
        <f>'Krok 1- Kalkulačka '!M93</f>
        <v>In (zvyšuje náklady)</v>
      </c>
    </row>
    <row r="39" spans="5:15" ht="22.5" x14ac:dyDescent="0.2">
      <c r="E39" s="142">
        <f>'Krok 1- Kalkulačka '!B96</f>
        <v>30</v>
      </c>
      <c r="F39" s="142" t="str">
        <f>'Krok 1- Kalkulačka '!C96</f>
        <v>sprístupnenie dokumentov spoločníkom a zamestnancom pri cezhraničnom rozdelení</v>
      </c>
      <c r="G39" s="142" t="str">
        <f>'Krok 1- Kalkulačka '!E96</f>
        <v>§ 86</v>
      </c>
      <c r="H39" s="142" t="str">
        <f>'Krok 1- Kalkulačka '!F96</f>
        <v>EÚ úplná harmonizácia</v>
      </c>
      <c r="I39" s="142">
        <f>'Krok 1- Kalkulačka '!G96</f>
        <v>45323</v>
      </c>
      <c r="J39" s="142" t="str">
        <f>'Krok 1- Kalkulačka '!H96</f>
        <v>s.r.o., a.s.</v>
      </c>
      <c r="K39" s="142">
        <f>'Krok 1- Kalkulačka '!I96</f>
        <v>61</v>
      </c>
      <c r="L39" s="142">
        <f>'Krok 1- Kalkulačka '!L96</f>
        <v>0</v>
      </c>
      <c r="M39" s="143">
        <f>'Krok 1- Kalkulačka '!CC96</f>
        <v>2.5582031249999999</v>
      </c>
      <c r="N39" s="143">
        <f>'Krok 1- Kalkulačka '!CD96</f>
        <v>156.05039062500001</v>
      </c>
      <c r="O39" s="142" t="str">
        <f>'Krok 1- Kalkulačka '!M96</f>
        <v>In (zvyšuje náklady)</v>
      </c>
    </row>
    <row r="40" spans="5:15" ht="22.5" x14ac:dyDescent="0.2">
      <c r="E40" s="142">
        <f>'Krok 1- Kalkulačka '!B99</f>
        <v>31</v>
      </c>
      <c r="F40" s="142" t="str">
        <f>'Krok 1- Kalkulačka '!C99</f>
        <v>sprístupnenie dokumentov spoločníkom a zamestnancom pri cezhraničnej zmene právnej formy</v>
      </c>
      <c r="G40" s="142" t="str">
        <f>'Krok 1- Kalkulačka '!E99</f>
        <v>§ 86 a § 112</v>
      </c>
      <c r="H40" s="142" t="str">
        <f>'Krok 1- Kalkulačka '!F99</f>
        <v>EÚ úplná harmonizácia</v>
      </c>
      <c r="I40" s="142">
        <f>'Krok 1- Kalkulačka '!G99</f>
        <v>45323</v>
      </c>
      <c r="J40" s="142" t="str">
        <f>'Krok 1- Kalkulačka '!H99</f>
        <v>s.r.o., a.s.</v>
      </c>
      <c r="K40" s="142">
        <f>'Krok 1- Kalkulačka '!I99</f>
        <v>2</v>
      </c>
      <c r="L40" s="142">
        <f>'Krok 1- Kalkulačka '!L99</f>
        <v>0</v>
      </c>
      <c r="M40" s="143">
        <f>'Krok 1- Kalkulačka '!CC99</f>
        <v>2.5582031249999999</v>
      </c>
      <c r="N40" s="143">
        <f>'Krok 1- Kalkulačka '!CD99</f>
        <v>5.1164062499999998</v>
      </c>
      <c r="O40" s="142" t="str">
        <f>'Krok 1- Kalkulačka '!M99</f>
        <v>In (zvyšuje náklady)</v>
      </c>
    </row>
    <row r="41" spans="5:15" ht="22.5" x14ac:dyDescent="0.2">
      <c r="E41" s="142">
        <f>'Krok 1- Kalkulačka '!B102</f>
        <v>32</v>
      </c>
      <c r="F41" s="142" t="str">
        <f>'Krok 1- Kalkulačka '!C102</f>
        <v>vypracovanie projektu cezhraničnej premeny rozdelením</v>
      </c>
      <c r="G41" s="142" t="str">
        <f>'Krok 1- Kalkulačka '!E102</f>
        <v>§ 101</v>
      </c>
      <c r="H41" s="142" t="str">
        <f>'Krok 1- Kalkulačka '!F102</f>
        <v>EÚ úplná harmonizácia</v>
      </c>
      <c r="I41" s="142">
        <f>'Krok 1- Kalkulačka '!G102</f>
        <v>45323</v>
      </c>
      <c r="J41" s="142" t="str">
        <f>'Krok 1- Kalkulačka '!H102</f>
        <v>s.r.o., a.s.</v>
      </c>
      <c r="K41" s="142">
        <f>'Krok 1- Kalkulačka '!I102</f>
        <v>61</v>
      </c>
      <c r="L41" s="142">
        <f>'Krok 1- Kalkulačka '!L102</f>
        <v>0</v>
      </c>
      <c r="M41" s="143">
        <f>'Krok 1- Kalkulačka '!CC102</f>
        <v>27.7138671875</v>
      </c>
      <c r="N41" s="143">
        <f>'Krok 1- Kalkulačka '!CD102</f>
        <v>1690.5458984375</v>
      </c>
      <c r="O41" s="142" t="str">
        <f>'Krok 1- Kalkulačka '!M102</f>
        <v>In (zvyšuje náklady)</v>
      </c>
    </row>
    <row r="42" spans="5:15" ht="22.5" x14ac:dyDescent="0.2">
      <c r="E42" s="142">
        <f>'Krok 1- Kalkulačka '!B105</f>
        <v>33</v>
      </c>
      <c r="F42" s="142" t="str">
        <f>'Krok 1- Kalkulačka '!C105</f>
        <v>vypracovanie návrhu projektu zmeny právnej formy</v>
      </c>
      <c r="G42" s="142" t="str">
        <f>'Krok 1- Kalkulačka '!E105</f>
        <v>§ 106</v>
      </c>
      <c r="H42" s="142" t="str">
        <f>'Krok 1- Kalkulačka '!F105</f>
        <v>SK</v>
      </c>
      <c r="I42" s="142">
        <f>'Krok 1- Kalkulačka '!G105</f>
        <v>45323</v>
      </c>
      <c r="J42" s="142" t="str">
        <f>'Krok 1- Kalkulačka '!H105</f>
        <v>obchodné spoločnosti</v>
      </c>
      <c r="K42" s="142">
        <f>'Krok 1- Kalkulačka '!I105</f>
        <v>393</v>
      </c>
      <c r="L42" s="142">
        <f>'Krok 1- Kalkulačka '!L105</f>
        <v>0</v>
      </c>
      <c r="M42" s="143">
        <f>'Krok 1- Kalkulačka '!CC105</f>
        <v>27.7138671875</v>
      </c>
      <c r="N42" s="143">
        <f>'Krok 1- Kalkulačka '!CD105</f>
        <v>10891.5498046875</v>
      </c>
      <c r="O42" s="142" t="str">
        <f>'Krok 1- Kalkulačka '!M105</f>
        <v>In (zvyšuje náklady)</v>
      </c>
    </row>
    <row r="43" spans="5:15" ht="22.5" x14ac:dyDescent="0.2">
      <c r="E43" s="142">
        <f>'Krok 1- Kalkulačka '!B108</f>
        <v>34</v>
      </c>
      <c r="F43" s="142" t="str">
        <f>'Krok 1- Kalkulačka '!C108</f>
        <v>vypracovanie projektu cezhraničnej premeny cezhraničnej zmeny právnej formy</v>
      </c>
      <c r="G43" s="142" t="str">
        <f>'Krok 1- Kalkulačka '!E108</f>
        <v>§ 113</v>
      </c>
      <c r="H43" s="142" t="str">
        <f>'Krok 1- Kalkulačka '!F108</f>
        <v>EÚ úplná harmonizácia</v>
      </c>
      <c r="I43" s="142">
        <f>'Krok 1- Kalkulačka '!G108</f>
        <v>45323</v>
      </c>
      <c r="J43" s="142" t="str">
        <f>'Krok 1- Kalkulačka '!H108</f>
        <v>s.r.o., a.s.</v>
      </c>
      <c r="K43" s="142">
        <f>'Krok 1- Kalkulačka '!I108</f>
        <v>2</v>
      </c>
      <c r="L43" s="142">
        <f>'Krok 1- Kalkulačka '!L108</f>
        <v>0</v>
      </c>
      <c r="M43" s="143">
        <f>'Krok 1- Kalkulačka '!CC108</f>
        <v>27.7138671875</v>
      </c>
      <c r="N43" s="143">
        <f>'Krok 1- Kalkulačka '!CD108</f>
        <v>55.427734375</v>
      </c>
      <c r="O43" s="142" t="str">
        <f>'Krok 1- Kalkulačka '!M108</f>
        <v>In (zvyšuje náklady)</v>
      </c>
    </row>
    <row r="44" spans="5:15" ht="22.5" x14ac:dyDescent="0.2">
      <c r="E44" s="142">
        <f>'Krok 1- Kalkulačka '!B111</f>
        <v>35</v>
      </c>
      <c r="F44" s="142" t="str">
        <f>'Krok 1- Kalkulačka '!C111</f>
        <v>prijatie opatrení nevyhnutných na začatie rokovaní o budúcej účasti zamestnancov (cezhraničné rozdelenie)</v>
      </c>
      <c r="G44" s="142" t="str">
        <f>'Krok 1- Kalkulačka '!E111</f>
        <v>§ 119</v>
      </c>
      <c r="H44" s="142" t="str">
        <f>'Krok 1- Kalkulačka '!F111</f>
        <v>EÚ úplná harmonizácia</v>
      </c>
      <c r="I44" s="142">
        <f>'Krok 1- Kalkulačka '!G111</f>
        <v>45323</v>
      </c>
      <c r="J44" s="142" t="str">
        <f>'Krok 1- Kalkulačka '!H111</f>
        <v>a.s.</v>
      </c>
      <c r="K44" s="142">
        <f>'Krok 1- Kalkulačka '!I111</f>
        <v>1</v>
      </c>
      <c r="L44" s="142">
        <f>'Krok 1- Kalkulačka '!L111</f>
        <v>0</v>
      </c>
      <c r="M44" s="143">
        <f>'Krok 1- Kalkulačka '!CC111</f>
        <v>4.263671875</v>
      </c>
      <c r="N44" s="143">
        <f>'Krok 1- Kalkulačka '!CD111</f>
        <v>4.263671875</v>
      </c>
      <c r="O44" s="142" t="str">
        <f>'Krok 1- Kalkulačka '!M111</f>
        <v>In (zvyšuje náklady)</v>
      </c>
    </row>
    <row r="45" spans="5:15" ht="33.75" x14ac:dyDescent="0.2">
      <c r="E45" s="142">
        <f>'Krok 1- Kalkulačka '!B114</f>
        <v>36</v>
      </c>
      <c r="F45" s="142" t="str">
        <f>'Krok 1- Kalkulačka '!C114</f>
        <v>prijatie opatrení nevyhnutných na začatie rokovaní o budúcej účasti zamestnancov (cezhraničná zmena právnej formy)</v>
      </c>
      <c r="G45" s="142" t="str">
        <f>'Krok 1- Kalkulačka '!E114</f>
        <v>§ 119</v>
      </c>
      <c r="H45" s="142" t="str">
        <f>'Krok 1- Kalkulačka '!F114</f>
        <v>EÚ úplná harmonizácia</v>
      </c>
      <c r="I45" s="142">
        <f>'Krok 1- Kalkulačka '!G114</f>
        <v>45323</v>
      </c>
      <c r="J45" s="142" t="str">
        <f>'Krok 1- Kalkulačka '!H114</f>
        <v>a.s.</v>
      </c>
      <c r="K45" s="142">
        <f>'Krok 1- Kalkulačka '!I114</f>
        <v>1</v>
      </c>
      <c r="L45" s="142">
        <f>'Krok 1- Kalkulačka '!L114</f>
        <v>0</v>
      </c>
      <c r="M45" s="143">
        <f>'Krok 1- Kalkulačka '!CC114</f>
        <v>4.263671875</v>
      </c>
      <c r="N45" s="143">
        <f>'Krok 1- Kalkulačka '!CD114</f>
        <v>4.263671875</v>
      </c>
      <c r="O45" s="142" t="str">
        <f>'Krok 1- Kalkulačka '!M114</f>
        <v>In (zvyšuje náklady)</v>
      </c>
    </row>
    <row r="46" spans="5:15" ht="22.5" x14ac:dyDescent="0.2">
      <c r="E46" s="142">
        <f>'Krok 1- Kalkulačka '!B117</f>
        <v>37</v>
      </c>
      <c r="F46" s="142" t="str">
        <f>'Krok 1- Kalkulačka '!C117</f>
        <v>poskytnutie informácií o sídle a právnej forme všetkých zúčastnených spoločností (cezhraničné rozdelenie)</v>
      </c>
      <c r="G46" s="142" t="str">
        <f>'Krok 1- Kalkulačka '!E117</f>
        <v>§ 119</v>
      </c>
      <c r="H46" s="142" t="str">
        <f>'Krok 1- Kalkulačka '!F117</f>
        <v>EÚ úplná harmonizácia</v>
      </c>
      <c r="I46" s="142">
        <f>'Krok 1- Kalkulačka '!G117</f>
        <v>45323</v>
      </c>
      <c r="J46" s="142" t="str">
        <f>'Krok 1- Kalkulačka '!H117</f>
        <v>a.s.</v>
      </c>
      <c r="K46" s="142">
        <f>'Krok 1- Kalkulačka '!I117</f>
        <v>1</v>
      </c>
      <c r="L46" s="142">
        <f>'Krok 1- Kalkulačka '!L117</f>
        <v>0</v>
      </c>
      <c r="M46" s="143">
        <f>'Krok 1- Kalkulačka '!CC117</f>
        <v>2.5582031249999999</v>
      </c>
      <c r="N46" s="143">
        <f>'Krok 1- Kalkulačka '!CD117</f>
        <v>2.5582031249999999</v>
      </c>
      <c r="O46" s="142" t="str">
        <f>'Krok 1- Kalkulačka '!M117</f>
        <v>In (zvyšuje náklady)</v>
      </c>
    </row>
    <row r="47" spans="5:15" ht="33.75" x14ac:dyDescent="0.2">
      <c r="E47" s="142">
        <f>'Krok 1- Kalkulačka '!B120</f>
        <v>38</v>
      </c>
      <c r="F47" s="142" t="str">
        <f>'Krok 1- Kalkulačka '!C120</f>
        <v>poskytnutie informácií o sídle a právnej forme všetkých zúčastnených spoločností (cezhraničná zmena právnej formy)</v>
      </c>
      <c r="G47" s="142" t="str">
        <f>'Krok 1- Kalkulačka '!E120</f>
        <v>§ 119</v>
      </c>
      <c r="H47" s="142" t="str">
        <f>'Krok 1- Kalkulačka '!F120</f>
        <v>EÚ úplná harmonizácia</v>
      </c>
      <c r="I47" s="142">
        <f>'Krok 1- Kalkulačka '!G120</f>
        <v>45323</v>
      </c>
      <c r="J47" s="142" t="str">
        <f>'Krok 1- Kalkulačka '!H120</f>
        <v>a.s.</v>
      </c>
      <c r="K47" s="142">
        <f>'Krok 1- Kalkulačka '!I120</f>
        <v>1</v>
      </c>
      <c r="L47" s="142">
        <f>'Krok 1- Kalkulačka '!L120</f>
        <v>0</v>
      </c>
      <c r="M47" s="143">
        <f>'Krok 1- Kalkulačka '!CC120</f>
        <v>2.5582031249999999</v>
      </c>
      <c r="N47" s="143">
        <f>'Krok 1- Kalkulačka '!CD120</f>
        <v>2.5582031249999999</v>
      </c>
      <c r="O47" s="142" t="str">
        <f>'Krok 1- Kalkulačka '!M120</f>
        <v>In (zvyšuje náklady)</v>
      </c>
    </row>
    <row r="48" spans="5:15" ht="22.5" x14ac:dyDescent="0.2">
      <c r="E48" s="142">
        <f>'Krok 1- Kalkulačka '!B123</f>
        <v>39</v>
      </c>
      <c r="F48" s="142" t="str">
        <f>'Krok 1- Kalkulačka '!C123</f>
        <v>preplatenie nákladov len na jedného zamestnanca (cezhraničné rozdelenie)</v>
      </c>
      <c r="G48" s="142" t="str">
        <f>'Krok 1- Kalkulačka '!E123</f>
        <v>§ 121</v>
      </c>
      <c r="H48" s="142" t="str">
        <f>'Krok 1- Kalkulačka '!F123</f>
        <v>EÚ úplná harmonizácia</v>
      </c>
      <c r="I48" s="142">
        <f>'Krok 1- Kalkulačka '!G123</f>
        <v>45323</v>
      </c>
      <c r="J48" s="142" t="str">
        <f>'Krok 1- Kalkulačka '!H123</f>
        <v>a.s.</v>
      </c>
      <c r="K48" s="142">
        <f>'Krok 1- Kalkulačka '!I123</f>
        <v>1</v>
      </c>
      <c r="L48" s="142">
        <f>'Krok 1- Kalkulačka '!L123</f>
        <v>0</v>
      </c>
      <c r="M48" s="143">
        <f>'Krok 1- Kalkulačka '!CC123</f>
        <v>25</v>
      </c>
      <c r="N48" s="143">
        <f>'Krok 1- Kalkulačka '!CD123</f>
        <v>25</v>
      </c>
      <c r="O48" s="142" t="str">
        <f>'Krok 1- Kalkulačka '!M123</f>
        <v>Out (znižuje náklady)</v>
      </c>
    </row>
    <row r="49" spans="5:15" ht="22.5" x14ac:dyDescent="0.2">
      <c r="E49" s="142">
        <f>'Krok 1- Kalkulačka '!B126</f>
        <v>40</v>
      </c>
      <c r="F49" s="142" t="str">
        <f>'Krok 1- Kalkulačka '!C126</f>
        <v>uzavretie dohody o účasti zamestnancov (cezhraničné rozdelenie)</v>
      </c>
      <c r="G49" s="142" t="str">
        <f>'Krok 1- Kalkulačka '!E126</f>
        <v>§ 123</v>
      </c>
      <c r="H49" s="142" t="str">
        <f>'Krok 1- Kalkulačka '!F126</f>
        <v>EÚ úplná harmonizácia</v>
      </c>
      <c r="I49" s="142">
        <f>'Krok 1- Kalkulačka '!G126</f>
        <v>45323</v>
      </c>
      <c r="J49" s="142" t="str">
        <f>'Krok 1- Kalkulačka '!H126</f>
        <v>a.s.</v>
      </c>
      <c r="K49" s="142">
        <f>'Krok 1- Kalkulačka '!I126</f>
        <v>1</v>
      </c>
      <c r="L49" s="142">
        <f>'Krok 1- Kalkulačka '!L126</f>
        <v>0</v>
      </c>
      <c r="M49" s="143">
        <f>'Krok 1- Kalkulačka '!CC126</f>
        <v>4.263671875</v>
      </c>
      <c r="N49" s="143">
        <f>'Krok 1- Kalkulačka '!CD126</f>
        <v>4.263671875</v>
      </c>
      <c r="O49" s="142" t="str">
        <f>'Krok 1- Kalkulačka '!M126</f>
        <v>In (zvyšuje náklady)</v>
      </c>
    </row>
    <row r="50" spans="5:15" ht="22.5" x14ac:dyDescent="0.2">
      <c r="E50" s="142">
        <f>'Krok 1- Kalkulačka '!B129</f>
        <v>41</v>
      </c>
      <c r="F50" s="142" t="str">
        <f>'Krok 1- Kalkulačka '!C129</f>
        <v>uzavretie dohody o účasti zamestnancov (cezhraničná zmena právnej formy)</v>
      </c>
      <c r="G50" s="142" t="str">
        <f>'Krok 1- Kalkulačka '!E129</f>
        <v>§ 123</v>
      </c>
      <c r="H50" s="142" t="str">
        <f>'Krok 1- Kalkulačka '!F129</f>
        <v>EÚ úplná harmonizácia</v>
      </c>
      <c r="I50" s="142">
        <f>'Krok 1- Kalkulačka '!G129</f>
        <v>45323</v>
      </c>
      <c r="J50" s="142" t="str">
        <f>'Krok 1- Kalkulačka '!H129</f>
        <v>a.s.</v>
      </c>
      <c r="K50" s="142">
        <f>'Krok 1- Kalkulačka '!I129</f>
        <v>1</v>
      </c>
      <c r="L50" s="142">
        <f>'Krok 1- Kalkulačka '!L129</f>
        <v>0</v>
      </c>
      <c r="M50" s="143">
        <f>'Krok 1- Kalkulačka '!CC129</f>
        <v>4.263671875</v>
      </c>
      <c r="N50" s="143">
        <f>'Krok 1- Kalkulačka '!CD129</f>
        <v>4.263671875</v>
      </c>
      <c r="O50" s="142" t="str">
        <f>'Krok 1- Kalkulačka '!M129</f>
        <v>In (zvyšuje náklady)</v>
      </c>
    </row>
    <row r="51" spans="5:15" ht="22.5" x14ac:dyDescent="0.2">
      <c r="E51" s="142">
        <f>'Krok 1- Kalkulačka '!B132</f>
        <v>42</v>
      </c>
      <c r="F51" s="142" t="str">
        <f>'Krok 1- Kalkulačka '!C132</f>
        <v>automatizovaný výmaz spoločnosti v dôsledku cezhraničnej zmeny právnej formy</v>
      </c>
      <c r="G51" s="142" t="str">
        <f>'Krok 1- Kalkulačka '!E132</f>
        <v>§ 8e</v>
      </c>
      <c r="H51" s="142" t="str">
        <f>'Krok 1- Kalkulačka '!F132</f>
        <v>EÚ úplná harmonizácia</v>
      </c>
      <c r="I51" s="142">
        <f>'Krok 1- Kalkulačka '!G132</f>
        <v>45323</v>
      </c>
      <c r="J51" s="142" t="str">
        <f>'Krok 1- Kalkulačka '!H132</f>
        <v>s.r.o., a.s.</v>
      </c>
      <c r="K51" s="142">
        <f>'Krok 1- Kalkulačka '!I132</f>
        <v>2</v>
      </c>
      <c r="L51" s="142">
        <f>'Krok 1- Kalkulačka '!L132</f>
        <v>0</v>
      </c>
      <c r="M51" s="143">
        <f>'Krok 1- Kalkulačka '!CC132</f>
        <v>8.52734375</v>
      </c>
      <c r="N51" s="143">
        <f>'Krok 1- Kalkulačka '!CD132</f>
        <v>17.0546875</v>
      </c>
      <c r="O51" s="142" t="str">
        <f>'Krok 1- Kalkulačka '!M132</f>
        <v>Out (znižuje náklady)</v>
      </c>
    </row>
    <row r="52" spans="5:15" ht="22.5" x14ac:dyDescent="0.2">
      <c r="E52" s="142">
        <f>'Krok 1- Kalkulačka '!B135</f>
        <v>43</v>
      </c>
      <c r="F52" s="142" t="str">
        <f>'Krok 1- Kalkulačka '!C135</f>
        <v>automatizovaný výmaz spoločnosti v dôsledku cezhraničného rozdelenia</v>
      </c>
      <c r="G52" s="142" t="str">
        <f>'Krok 1- Kalkulačka '!E135</f>
        <v>§ 8f</v>
      </c>
      <c r="H52" s="142" t="str">
        <f>'Krok 1- Kalkulačka '!F135</f>
        <v>EÚ úplná harmonizácia</v>
      </c>
      <c r="I52" s="142">
        <f>'Krok 1- Kalkulačka '!G135</f>
        <v>45323</v>
      </c>
      <c r="J52" s="142" t="str">
        <f>'Krok 1- Kalkulačka '!H135</f>
        <v>s.r.o., a.s.</v>
      </c>
      <c r="K52" s="142">
        <f>'Krok 1- Kalkulačka '!I135</f>
        <v>61</v>
      </c>
      <c r="L52" s="142">
        <f>'Krok 1- Kalkulačka '!L135</f>
        <v>0</v>
      </c>
      <c r="M52" s="143">
        <f>'Krok 1- Kalkulačka '!CC135</f>
        <v>8.52734375</v>
      </c>
      <c r="N52" s="143">
        <f>'Krok 1- Kalkulačka '!CD135</f>
        <v>520.16796875</v>
      </c>
      <c r="O52" s="142" t="str">
        <f>'Krok 1- Kalkulačka '!M135</f>
        <v>Out (znižuje náklady)</v>
      </c>
    </row>
    <row r="53" spans="5:15" ht="22.5" x14ac:dyDescent="0.2">
      <c r="E53" s="142">
        <f>'Krok 1- Kalkulačka '!B138</f>
        <v>44</v>
      </c>
      <c r="F53" s="142" t="str">
        <f>'Krok 1- Kalkulačka '!C138</f>
        <v>automatizované oznámenie o cezhraničnej zmene právnej formy (vo vzťahu k zahraničnému obchodnému registru)</v>
      </c>
      <c r="G53" s="142" t="str">
        <f>'Krok 1- Kalkulačka '!E138</f>
        <v>§ 10</v>
      </c>
      <c r="H53" s="142" t="str">
        <f>'Krok 1- Kalkulačka '!F138</f>
        <v>EÚ úplná harmonizácia</v>
      </c>
      <c r="I53" s="142">
        <f>'Krok 1- Kalkulačka '!G138</f>
        <v>45323</v>
      </c>
      <c r="J53" s="142" t="str">
        <f>'Krok 1- Kalkulačka '!H138</f>
        <v>s.r.o., a.s.</v>
      </c>
      <c r="K53" s="142">
        <f>'Krok 1- Kalkulačka '!I138</f>
        <v>2</v>
      </c>
      <c r="L53" s="142">
        <f>'Krok 1- Kalkulačka '!L138</f>
        <v>0</v>
      </c>
      <c r="M53" s="143">
        <f>'Krok 1- Kalkulačka '!CC138</f>
        <v>2.5582031249999999</v>
      </c>
      <c r="N53" s="143">
        <f>'Krok 1- Kalkulačka '!CD138</f>
        <v>5.1164062499999998</v>
      </c>
      <c r="O53" s="142" t="str">
        <f>'Krok 1- Kalkulačka '!M138</f>
        <v>Out (znižuje náklady)</v>
      </c>
    </row>
    <row r="54" spans="5:15" ht="22.5" x14ac:dyDescent="0.2">
      <c r="E54" s="142">
        <f>'Krok 1- Kalkulačka '!B141</f>
        <v>45</v>
      </c>
      <c r="F54" s="142" t="str">
        <f>'Krok 1- Kalkulačka '!C141</f>
        <v>automatizované oznámenie o cezhraničnom rozdelení (vo vzťahu k zahraničnému obchodnému registru)</v>
      </c>
      <c r="G54" s="142" t="str">
        <f>'Krok 1- Kalkulačka '!E141</f>
        <v>§ 10</v>
      </c>
      <c r="H54" s="142" t="str">
        <f>'Krok 1- Kalkulačka '!F141</f>
        <v>EÚ úplná harmonizácia</v>
      </c>
      <c r="I54" s="142">
        <f>'Krok 1- Kalkulačka '!G141</f>
        <v>45323</v>
      </c>
      <c r="J54" s="142" t="str">
        <f>'Krok 1- Kalkulačka '!H141</f>
        <v>s.r.o., a.s.</v>
      </c>
      <c r="K54" s="142">
        <f>'Krok 1- Kalkulačka '!I141</f>
        <v>61</v>
      </c>
      <c r="L54" s="142">
        <f>'Krok 1- Kalkulačka '!L141</f>
        <v>0</v>
      </c>
      <c r="M54" s="143">
        <f>'Krok 1- Kalkulačka '!CC141</f>
        <v>2.5582031249999999</v>
      </c>
      <c r="N54" s="143">
        <f>'Krok 1- Kalkulačka '!CD141</f>
        <v>156.05039062500001</v>
      </c>
      <c r="O54" s="142" t="str">
        <f>'Krok 1- Kalkulačka '!M141</f>
        <v>Out (znižuje náklady)</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2020-07-31T11:00:31Z</cp:lastPrinted>
  <dcterms:created xsi:type="dcterms:W3CDTF">2014-07-30T13:24:38Z</dcterms:created>
  <dcterms:modified xsi:type="dcterms:W3CDTF">2023-03-17T11:27:50Z</dcterms:modified>
</cp:coreProperties>
</file>