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SD\!! CITLIVE\MO\1. Novely zákona č. 98-2004 Z. z\3. 2022\7a. Vyhodnotenie MPK_prac. materiál\"/>
    </mc:Choice>
  </mc:AlternateContent>
  <bookViews>
    <workbookView xWindow="0" yWindow="0" windowWidth="28800" windowHeight="120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63" i="10"/>
  <c r="BB54" i="10"/>
  <c r="BB48" i="10"/>
  <c r="BB42" i="10"/>
  <c r="AZ153" i="10"/>
  <c r="AZ111" i="10"/>
  <c r="AZ105" i="10"/>
  <c r="AZ63" i="10"/>
  <c r="AZ57" i="10"/>
  <c r="AX150" i="10"/>
  <c r="AX147" i="10"/>
  <c r="AX135" i="10"/>
  <c r="AX126" i="10"/>
  <c r="AX111" i="10"/>
  <c r="AX102" i="10"/>
  <c r="AX87" i="10"/>
  <c r="AX78" i="10"/>
  <c r="AX63" i="10"/>
  <c r="AX54" i="10"/>
  <c r="AX42" i="10"/>
  <c r="AX99" i="10" l="1"/>
  <c r="AZ51" i="10"/>
  <c r="BB123" i="10"/>
  <c r="AX51" i="10"/>
  <c r="BB51" i="10"/>
  <c r="AX123" i="10"/>
  <c r="AZ75" i="10"/>
  <c r="AZ99" i="10"/>
  <c r="AX7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6" i="10"/>
  <c r="U17" i="10"/>
  <c r="U19" i="10"/>
  <c r="U20"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Q15" i="10"/>
  <c r="BS15" i="10"/>
  <c r="BN15" i="10"/>
  <c r="BP15" i="10"/>
  <c r="BN9" i="10"/>
  <c r="BR9" i="10"/>
  <c r="BP9" i="10"/>
  <c r="BT9" i="10"/>
  <c r="BO9" i="10"/>
  <c r="BS9" i="10"/>
  <c r="BQ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AF15" i="10"/>
  <c r="BM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BV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BX15" i="10" s="1"/>
  <c r="AA18" i="10"/>
  <c r="AA21" i="10"/>
  <c r="AA24" i="10"/>
  <c r="AA30" i="10"/>
  <c r="AA33" i="10"/>
  <c r="AQ33" i="10" s="1"/>
  <c r="AA36" i="10"/>
  <c r="AA39" i="10"/>
  <c r="AQ39" i="10" s="1"/>
  <c r="AA42" i="10"/>
  <c r="AQ42" i="10" s="1"/>
  <c r="BD15" i="10" l="1"/>
  <c r="BE15" i="10" s="1"/>
  <c r="BU15" i="10"/>
  <c r="J32" i="15"/>
  <c r="AP15" i="10"/>
  <c r="AH15" i="10"/>
  <c r="BO15" i="10" s="1"/>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15" i="10" l="1"/>
  <c r="BG15" i="10" s="1"/>
  <c r="BW15" i="10"/>
  <c r="BF9" i="10"/>
  <c r="BW9" i="10"/>
  <c r="BF15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AC9"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BH15" i="10" l="1"/>
  <c r="BI15" i="10" s="1"/>
  <c r="BY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<sst xmlns="http://schemas.openxmlformats.org/spreadsheetml/2006/main" count="735" uniqueCount="232">
  <si>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</si>
  <si>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</si>
  <si>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</si>
  <si>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</si>
  <si>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</si>
  <si>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</si>
  <si>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</si>
  <si>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</si>
  <si>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</si>
  <si>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</si>
  <si>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</si>
  <si>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</si>
  <si>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</si>
  <si>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</si>
  <si>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</si>
  <si>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</si>
  <si>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</si>
  <si>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</si>
  <si>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</si>
  <si>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</si>
  <si>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</si>
  <si>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</si>
  <si>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</si>
  <si>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</si>
  <si>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</si>
  <si>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</si>
  <si>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</si>
  <si>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</si>
  <si>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</si>
  <si>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</si>
  <si>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</si>
  <si>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</si>
  <si>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</si>
  <si>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</si>
  <si>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</si>
  <si>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</si>
  <si>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</si>
  <si>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</si>
  <si>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</si>
  <si>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</si>
  <si>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</si>
  <si>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</si>
  <si>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</si>
  <si>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</si>
  <si>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</si>
  <si>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</si>
  <si>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</si>
  <si>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</si>
  <si>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</si>
  <si>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</si>
  <si>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</si>
  <si>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</si>
  <si>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</si>
  <si>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</si>
  <si>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</si>
  <si>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</si>
  <si>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</si>
  <si>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</si>
  <si>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</si>
  <si>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</si>
  <si>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</si>
  <si>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</si>
  <si>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</si>
  <si>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</si>
  <si>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</si>
  <si>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</si>
  <si>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</si>
  <si>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</si>
  <si>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</si>
  <si>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</si>
  <si>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</si>
  <si>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</si>
  <si>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</si>
  <si>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</si>
  <si>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</si>
  <si>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</si>
  <si>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</si>
  <si>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</si>
  <si>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</si>
  <si>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</si>
  <si>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</si>
  <si>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</si>
  <si>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</si>
  <si>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</si>
  <si>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</si>
  <si>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</si>
  <si>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</si>
  <si>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</si>
  <si>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</si>
  <si>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</si>
  <si>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</si>
  <si>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</si>
  <si>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</si>
  <si>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</si>
  <si>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</si>
  <si>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</si>
  <si>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</si>
  <si>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</si>
  <si>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</si>
  <si>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</si>
  <si>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</si>
  <si>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</si>
  <si>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</si>
  <si>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</si>
  <si>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</si>
  <si>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</si>
  <si>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</si>
  <si>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</si>
  <si>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</si>
  <si>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</si>
  <si>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</si>
  <si>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</si>
  <si>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</si>
  <si>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</si>
  <si>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</si>
  <si>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</si>
  <si>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</si>
  <si>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</si>
  <si>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</si>
  <si>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</si>
  <si>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</si>
  <si>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</si>
  <si>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</si>
  <si>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</si>
  <si>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</si>
  <si>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</si>
  <si>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</si>
  <si>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</si>
  <si>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</si>
  <si>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</si>
  <si>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</si>
  <si>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</si>
  <si>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</si>
  <si>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</si>
  <si>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</si>
  <si>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</si>
  <si>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</si>
  <si>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</si>
  <si>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</si>
  <si>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</si>
  <si>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</si>
  <si>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</si>
  <si>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</si>
  <si>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</si>
  <si>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</si>
  <si>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</si>
  <si>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</si>
  <si>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</si>
  <si>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</si>
  <si>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</si>
  <si>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</si>
  <si>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</si>
  <si>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</si>
  <si>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</si>
  <si>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</si>
  <si>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</si>
  <si>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</si>
  <si>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</si>
  <si>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</si>
  <si>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</si>
  <si>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</si>
  <si>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</si>
  <si>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</si>
  <si>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</si>
  <si>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</si>
  <si>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</si>
  <si>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</si>
  <si>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</si>
  <si>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</si>
  <si>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</si>
  <si>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</si>
  <si>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</si>
  <si>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</si>
  <si>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</si>
  <si>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</si>
  <si>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</si>
  <si>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</si>
  <si>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</si>
  <si>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</si>
  <si>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</si>
  <si>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</si>
  <si>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</si>
  <si>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</si>
  <si>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</si>
  <si>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</si>
  <si>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</si>
  <si>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</si>
  <si>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</si>
  <si>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</si>
  <si>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</si>
  <si>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</si>
  <si>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</si>
  <si>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</si>
  <si>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</si>
  <si>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</si>
  <si>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</si>
  <si>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</si>
  <si>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</si>
  <si>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</si>
  <si>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</si>
  <si>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</si>
  <si>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</si>
  <si>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</si>
  <si>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</si>
  <si>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</si>
  <si>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</si>
  <si>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</si>
  <si>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</si>
  <si>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</si>
  <si>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</si>
  <si>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</si>
  <si>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</si>
  <si>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</si>
  <si>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Zákon č. 98/2004 Z. z.</t>
  </si>
  <si>
    <t>§ 4 ods. 9</t>
  </si>
  <si>
    <t>Obchodník s vybraným minerálnym olejom</t>
  </si>
  <si>
    <t>N</t>
  </si>
  <si>
    <t>Out (znižuje náklady)</t>
  </si>
  <si>
    <t>Touto úpravou sa umožňuje osobe, ktorá vyrába minerálny olej mimo pozastavenia dane (neregistrovaná osoba) aby so súhlasom colného úradu mohla podať jedno daňové priznanie súhrnne za celý kalendárny mesiac, a to do 25. dňa kalendárneho mesiaca nasledujúceho po skončení príslušného kalendárneho mesiaca, v ktorom vyrábala minerálny olej mimo pozastavenia dane a tiež v rovnakej lehote zaplatiť daň.</t>
  </si>
  <si>
    <t>§ 13 ods. 1 písm. g)</t>
  </si>
  <si>
    <t xml:space="preserve">Osoba, ktorá vyrobila minerálny olej mimo pozastavenia dane </t>
  </si>
  <si>
    <t>Oprávnené osoby podľa zákona č. 98/2004 Z. z.</t>
  </si>
  <si>
    <t>Oprávnené osoby podľa zákona č. 106/2004 Z. z.</t>
  </si>
  <si>
    <t>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t>
  </si>
  <si>
    <t>Zákon č. 106/2004 Z. z.</t>
  </si>
  <si>
    <t xml:space="preserve">Zákon č. 530/2011 
Z. z.
</t>
  </si>
  <si>
    <t xml:space="preserve">§ 23 
ods. 4 a 9 
§ 24 
ods. 2 a 8 
§ 30 
ods. 2 
§ 31 
ods. 3 a 9
</t>
  </si>
  <si>
    <t xml:space="preserve">§ 21
ods. 3
§ 22
ods. 2
§ 30
ods. 2
</t>
  </si>
  <si>
    <t xml:space="preserve">§ 17 
ods. 4 a 8 § 18 
ods. 2 a 7 § 24 
ods. 2 
§ 27 
ods. 2 a 8 § 53
ods. 6
</t>
  </si>
  <si>
    <t xml:space="preserve">Out (znižuje náklady) </t>
  </si>
  <si>
    <t>Oprávnené osoby podľa zákona č. 530/2011 Z. z.</t>
  </si>
  <si>
    <t>Zrušenie povinnosti prepravy minerálneho oleja kódu kombinovanej nomenklatúry 2710 19 71, 2710 19 91 až 2710 19 99 a 3403 19 10 so zjednodušeným sprievodným dokumentom pre osobu podľa § 25a zákona, ktorá obchoduje s týmto minerálnym olejom.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</si>
</sst>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H24" sqref="H24:H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231</v>
      </c>
      <c r="D9" s="269" t="s">
        <v>213</v>
      </c>
      <c r="E9" s="269" t="s">
        <v>214</v>
      </c>
      <c r="F9" s="269" t="s">
        <v>184</v>
      </c>
      <c r="G9" s="284">
        <v>45108</v>
      </c>
      <c r="H9" s="269" t="s">
        <v>215</v>
      </c>
      <c r="I9" s="324">
        <v>541</v>
      </c>
      <c r="J9" s="321">
        <f t="shared" ref="J9" si="0">IF(I9="N",0,I9)</f>
        <v>541</v>
      </c>
      <c r="K9" s="272" t="s">
        <v>216</v>
      </c>
      <c r="L9" s="273">
        <f t="shared" ref="L9:L12" si="1">IF(K9="N",0,K9)</f>
        <v>0</v>
      </c>
      <c r="M9" s="269" t="s">
        <v>217</v>
      </c>
      <c r="N9" s="283"/>
      <c r="O9" s="320"/>
      <c r="P9" s="283"/>
      <c r="Q9" s="286" t="s">
        <v>50</v>
      </c>
      <c r="R9" s="300">
        <f>VLOOKUP(Q9,vstupy!$B$17:$C$27,2,FALSE)</f>
        <v>0</v>
      </c>
      <c r="S9" s="283">
        <v>5</v>
      </c>
      <c r="T9" s="153" t="s">
        <v>19</v>
      </c>
      <c r="U9" s="218">
        <v>5</v>
      </c>
      <c r="V9" s="286" t="s">
        <v>10</v>
      </c>
      <c r="W9" s="279">
        <f>VLOOKUP(V9,vstupy!$B$17:$C$27,2,FALSE)</f>
        <v>12</v>
      </c>
      <c r="X9" s="281">
        <f>IFERROR(IF(J9=0,"N",N9/I9),0)</f>
        <v>0</v>
      </c>
      <c r="Y9" s="276">
        <f>N9</f>
        <v>0</v>
      </c>
      <c r="Z9" s="276">
        <f>IFERROR(IF(J9=0,"N",O9/I9),0)</f>
        <v>0</v>
      </c>
      <c r="AA9" s="276">
        <f>O9</f>
        <v>0</v>
      </c>
      <c r="AB9" s="276">
        <f>P9*R9</f>
        <v>0</v>
      </c>
      <c r="AC9" s="276">
        <f t="shared" ref="AC9" si="2">IFERROR(AB9*J9,0)</f>
        <v>0</v>
      </c>
      <c r="AD9" s="276">
        <f>IF(S9&gt;0,IF(W9&gt;0,($G$6/160)*(S9/60)*W9,0),IF(W9&gt;0,($G$6/160)*((U9+U10+U11)/60)*W9,0))</f>
        <v>10.2328125</v>
      </c>
      <c r="AE9" s="274">
        <f t="shared" ref="AE9" si="3">IFERROR(AD9*J9,0)</f>
        <v>5535.9515624999995</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10.2328125</v>
      </c>
      <c r="AU9" s="335">
        <f>IF($M9="In (zvyšuje náklady)",0,AE9)</f>
        <v>5535.9515624999995</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10.2328125</v>
      </c>
      <c r="CB9" s="348">
        <f t="shared" si="7"/>
        <v>5535.9515624999995</v>
      </c>
      <c r="CC9" s="318">
        <f>IFERROR(IF($X9="N/A",Z9+AB9+AD9,X9+Z9+AB9+AD9),0)</f>
        <v>10.2328125</v>
      </c>
      <c r="CD9" s="327">
        <f>Y9+AA9+AC9+AE9</f>
        <v>5535.9515624999995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218</v>
      </c>
      <c r="D12" s="269" t="s">
        <v>213</v>
      </c>
      <c r="E12" s="269" t="s">
        <v>219</v>
      </c>
      <c r="F12" s="269" t="s">
        <v>184</v>
      </c>
      <c r="G12" s="284">
        <v>45108</v>
      </c>
      <c r="H12" s="269" t="s">
        <v>220</v>
      </c>
      <c r="I12" s="272">
        <v>14</v>
      </c>
      <c r="J12" s="321">
        <f t="shared" ref="J12" si="8">IF(I12="N",0,I12)</f>
        <v>14</v>
      </c>
      <c r="K12" s="272" t="s">
        <v>216</v>
      </c>
      <c r="L12" s="273">
        <f t="shared" si="1"/>
        <v>0</v>
      </c>
      <c r="M12" s="269" t="s">
        <v>217</v>
      </c>
      <c r="N12" s="283"/>
      <c r="O12" s="283"/>
      <c r="P12" s="283"/>
      <c r="Q12" s="286" t="s">
        <v>50</v>
      </c>
      <c r="R12" s="300">
        <f>VLOOKUP(Q12,vstupy!$B$17:$C$27,2,FALSE)</f>
        <v>0</v>
      </c>
      <c r="S12" s="283">
        <v>15</v>
      </c>
      <c r="T12" s="153" t="s">
        <v>20</v>
      </c>
      <c r="U12" s="218">
        <v>15</v>
      </c>
      <c r="V12" s="286" t="s">
        <v>10</v>
      </c>
      <c r="W12" s="279">
        <f>VLOOKUP(V12,vstupy!$B$17:$C$27,2,FALSE)</f>
        <v>12</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30.698437499999997</v>
      </c>
      <c r="AE12" s="274">
        <f t="shared" ref="AE12:AE75" si="15">IFERROR(AD12*J12,0)</f>
        <v>429.77812499999993</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30.698437499999997</v>
      </c>
      <c r="AU12" s="335">
        <f t="shared" ref="AU12" si="24">IF($M12="In (zvyšuje náklady)",0,AE12)</f>
        <v>429.77812499999993</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30.698437499999997</v>
      </c>
      <c r="CB12" s="349">
        <f t="shared" ref="CB12" si="52">IF($BL12="1",AU12,0)</f>
        <v>429.77812499999993</v>
      </c>
      <c r="CC12" s="291">
        <f>IFERROR(IF($X12="N/A",Z12+AB12+AD12,X12+Z12+AB12+AD12),0)</f>
        <v>30.698437499999997</v>
      </c>
      <c r="CD12" s="314">
        <f>Y12+AA12+AC12+AE12</f>
        <v>429.77812499999993</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t="s">
        <v>223</v>
      </c>
      <c r="D15" s="269" t="s">
        <v>213</v>
      </c>
      <c r="E15" s="269" t="s">
        <v>226</v>
      </c>
      <c r="F15" s="269" t="s">
        <v>184</v>
      </c>
      <c r="G15" s="284">
        <v>45108</v>
      </c>
      <c r="H15" s="269" t="s">
        <v>221</v>
      </c>
      <c r="I15" s="269">
        <v>297</v>
      </c>
      <c r="J15" s="273">
        <f t="shared" ref="J15" si="53">IF(I15="N",0,I15)</f>
        <v>297</v>
      </c>
      <c r="K15" s="269" t="s">
        <v>216</v>
      </c>
      <c r="L15" s="273">
        <f t="shared" ref="L15" si="54">IF(K15="N",0,K15)</f>
        <v>0</v>
      </c>
      <c r="M15" s="269" t="s">
        <v>217</v>
      </c>
      <c r="N15" s="283"/>
      <c r="O15" s="283"/>
      <c r="P15" s="301"/>
      <c r="Q15" s="286" t="s">
        <v>50</v>
      </c>
      <c r="R15" s="300">
        <f>VLOOKUP(Q15,vstupy!$B$17:$C$27,2,FALSE)</f>
        <v>0</v>
      </c>
      <c r="S15" s="283">
        <v>1</v>
      </c>
      <c r="T15" s="153" t="s">
        <v>14</v>
      </c>
      <c r="U15" s="218">
        <v>1</v>
      </c>
      <c r="V15" s="286" t="s">
        <v>10</v>
      </c>
      <c r="W15" s="279">
        <f>VLOOKUP(V15,vstupy!$B$17:$C$27,2,FALSE)</f>
        <v>12</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2.0465624999999998</v>
      </c>
      <c r="AE15" s="274">
        <f t="shared" si="15"/>
        <v>607.82906249999996</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2.0465624999999998</v>
      </c>
      <c r="AU15" s="335">
        <f t="shared" ref="AU15" si="69">IF($M15="In (zvyšuje náklady)",0,AE15)</f>
        <v>607.82906249999996</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t="str">
        <f>IF(F15=vstupy!F$6,"1",0)</f>
        <v>1</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2.0465624999999998</v>
      </c>
      <c r="CB15" s="349">
        <f t="shared" ref="CB15" si="97">IF($BL15="1",AU15,0)</f>
        <v>607.82906249999996</v>
      </c>
      <c r="CC15" s="291">
        <f>IFERROR(IF($X15="N/A",Z15+AB15+AD15,X15+Z15+AB15+AD15),0)</f>
        <v>2.0465624999999998</v>
      </c>
      <c r="CD15" s="314">
        <f>Y15+AA15+AC15+AE15</f>
        <v>607.82906249999996</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t="s">
        <v>223</v>
      </c>
      <c r="D18" s="269" t="s">
        <v>224</v>
      </c>
      <c r="E18" s="269" t="s">
        <v>227</v>
      </c>
      <c r="F18" s="269" t="s">
        <v>184</v>
      </c>
      <c r="G18" s="284">
        <v>45108</v>
      </c>
      <c r="H18" s="269" t="s">
        <v>222</v>
      </c>
      <c r="I18" s="269">
        <v>46</v>
      </c>
      <c r="J18" s="273">
        <f t="shared" ref="J18" si="98">IF(I18="N",0,I18)</f>
        <v>46</v>
      </c>
      <c r="K18" s="269" t="s">
        <v>216</v>
      </c>
      <c r="L18" s="273">
        <f t="shared" ref="L18" si="99">IF(K18="N",0,K18)</f>
        <v>0</v>
      </c>
      <c r="M18" s="269" t="s">
        <v>229</v>
      </c>
      <c r="N18" s="283"/>
      <c r="O18" s="283"/>
      <c r="P18" s="301"/>
      <c r="Q18" s="286" t="s">
        <v>50</v>
      </c>
      <c r="R18" s="300">
        <f>VLOOKUP(Q18,vstupy!$B$17:$C$27,2,FALSE)</f>
        <v>0</v>
      </c>
      <c r="S18" s="283">
        <v>1</v>
      </c>
      <c r="T18" s="153" t="s">
        <v>14</v>
      </c>
      <c r="U18" s="218">
        <v>1</v>
      </c>
      <c r="V18" s="286" t="s">
        <v>10</v>
      </c>
      <c r="W18" s="279">
        <f>VLOOKUP(V18,vstupy!$B$17:$C$27,2,FALSE)</f>
        <v>12</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2.0465624999999998</v>
      </c>
      <c r="AE18" s="274">
        <f t="shared" si="15"/>
        <v>94.141874999999999</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2.0465624999999998</v>
      </c>
      <c r="AU18" s="335">
        <f t="shared" ref="AU18" si="113">IF($M18="In (zvyšuje náklady)",0,AE18)</f>
        <v>94.141874999999999</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t="str">
        <f>IF(F18=vstupy!F$6,"1",0)</f>
        <v>1</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2.0465624999999998</v>
      </c>
      <c r="CB18" s="349">
        <f t="shared" ref="CB18" si="141">IF($BL18="1",AU18,0)</f>
        <v>94.141874999999999</v>
      </c>
      <c r="CC18" s="291">
        <f>IFERROR(IF($X18="N/A",Z18+AB18+AD18,X18+Z18+AB18+AD18),0)</f>
        <v>2.0465624999999998</v>
      </c>
      <c r="CD18" s="314">
        <f>Y18+AA18+AC18+AE18</f>
        <v>94.141874999999999</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t="s">
        <v>223</v>
      </c>
      <c r="D21" s="269" t="s">
        <v>225</v>
      </c>
      <c r="E21" s="269" t="s">
        <v>228</v>
      </c>
      <c r="F21" s="269" t="s">
        <v>184</v>
      </c>
      <c r="G21" s="284">
        <v>45108</v>
      </c>
      <c r="H21" s="269" t="s">
        <v>230</v>
      </c>
      <c r="I21" s="325">
        <v>852</v>
      </c>
      <c r="J21" s="273">
        <f t="shared" ref="J21" si="142">IF(I21="N",0,I21)</f>
        <v>852</v>
      </c>
      <c r="K21" s="269" t="s">
        <v>216</v>
      </c>
      <c r="L21" s="273">
        <f t="shared" ref="L21" si="143">IF(K21="N",0,K21)</f>
        <v>0</v>
      </c>
      <c r="M21" s="269" t="s">
        <v>217</v>
      </c>
      <c r="N21" s="283"/>
      <c r="O21" s="283"/>
      <c r="P21" s="301"/>
      <c r="Q21" s="286" t="s">
        <v>50</v>
      </c>
      <c r="R21" s="300">
        <f>VLOOKUP(Q21,vstupy!$B$17:$C$27,2,FALSE)</f>
        <v>0</v>
      </c>
      <c r="S21" s="283">
        <v>1</v>
      </c>
      <c r="T21" s="153" t="s">
        <v>14</v>
      </c>
      <c r="U21" s="218">
        <v>1</v>
      </c>
      <c r="V21" s="286" t="s">
        <v>10</v>
      </c>
      <c r="W21" s="279">
        <f>VLOOKUP(V21,vstupy!$B$17:$C$27,2,FALSE)</f>
        <v>12</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2.0465624999999998</v>
      </c>
      <c r="AE21" s="274">
        <f t="shared" si="15"/>
        <v>1743.6712499999999</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2.0465624999999998</v>
      </c>
      <c r="AU21" s="335">
        <f t="shared" ref="AU21" si="157">IF($M21="In (zvyšuje náklady)",0,AE21)</f>
        <v>1743.6712499999999</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t="str">
        <f>IF(F21=vstupy!F$6,"1",0)</f>
        <v>1</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2.0465624999999998</v>
      </c>
      <c r="CB21" s="349">
        <f t="shared" ref="CB21" si="185">IF($BL21="1",AU21,0)</f>
        <v>1743.6712499999999</v>
      </c>
      <c r="CC21" s="291">
        <f>IFERROR(IF($X21="N/A",Z21+AB21+AD21,X21+Z21+AB21+AD21),0)</f>
        <v>2.0465624999999998</v>
      </c>
      <c r="CD21" s="314">
        <f>Y21+AA21+AC21+AE21</f>
        <v>1743.6712499999999</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47.070937499999999</v>
      </c>
      <c r="AU159" s="198">
        <f t="shared" si="2171"/>
        <v>8411.3718749999989</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47.070937499999999</v>
      </c>
      <c r="CB159" s="202">
        <f t="shared" si="2180"/>
        <v>8411.3718749999989</v>
      </c>
      <c r="CC159" s="196">
        <f t="shared" si="2180"/>
        <v>47.070937499999999</v>
      </c>
      <c r="CD159" s="198">
        <f t="shared" si="2180"/>
        <v>8411.3718749999989</v>
      </c>
    </row>
    <row r="160" spans="2:82" x14ac:dyDescent="0.2">
      <c r="AC160" s="203"/>
      <c r="AK160" s="203">
        <f>AG159+AI159+AK159+AM159</f>
        <v>0</v>
      </c>
      <c r="AS160" s="203">
        <f>AO159+AQ159+AS159+AU159</f>
        <v>8411.3718749999989</v>
      </c>
      <c r="BA160" s="203">
        <f>AW159+AY159+BA159+BC159</f>
        <v>0</v>
      </c>
      <c r="BI160" s="203">
        <f>BE159+BG159+BI159+BK159</f>
        <v>0</v>
      </c>
      <c r="BR160" s="203">
        <f>BN159+BP159+BR159+BT159</f>
        <v>0</v>
      </c>
      <c r="BZ160" s="203">
        <f>BV159+BX159+BZ159+CB159</f>
        <v>8411.3718749999989</v>
      </c>
      <c r="CC160" s="203"/>
    </row>
    <row r="161" spans="3:82" x14ac:dyDescent="0.2">
      <c r="AK161" s="203"/>
      <c r="BP161" s="162" t="s">
        <v>186</v>
      </c>
      <c r="BR161" s="203">
        <f>BP159+BR159+BT159</f>
        <v>0</v>
      </c>
      <c r="BX161" s="162" t="s">
        <v>186</v>
      </c>
      <c r="BZ161" s="203">
        <f>BX159+BZ159+CB159</f>
        <v>8411.3718749999989</v>
      </c>
    </row>
    <row r="162" spans="3:82" x14ac:dyDescent="0.2">
      <c r="AI162" s="203"/>
    </row>
    <row r="163" spans="3:82" x14ac:dyDescent="0.2">
      <c r="AR163" s="162" t="s">
        <v>198</v>
      </c>
    </row>
    <row r="164" spans="3:82" ht="41.25" customHeight="1" x14ac:dyDescent="0.2">
      <c r="AQ164" s="162" t="s">
        <v>199</v>
      </c>
      <c r="AS164" s="203">
        <f>AK160+AS160</f>
        <v>8411.3718749999989</v>
      </c>
    </row>
    <row r="165" spans="3:82" ht="12.75" customHeight="1" x14ac:dyDescent="0.2">
      <c r="AQ165" s="162" t="s">
        <v>200</v>
      </c>
      <c r="AS165" s="203">
        <f>'Krok 2- Tabuľky na skopírovanie'!C10+'Krok 2- Tabuľky na skopírovanie'!E10</f>
        <v>8411.3718749999989</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3622047244094491" right="0.23622047244094491" top="0.74803149606299213" bottom="0.74803149606299213" header="0.31496062992125984" footer="0.31496062992125984"/>
  <pageSetup scale="47" fitToHeight="0" orientation="landscape" r:id="rId1"/>
  <ignoredErrors>
    <ignoredError sqref="U10:U11 Y9 Y12 Y15 Y156 Y18 Y21 Y24 Y30 Y33 Y36 Y39 Y42 Y45 Y48 Y51 Y54 Y57 Y60 Y63 Y66 Y69 Y72 Y75 Y78 Y81 Y84 Y87 Y90 Y93 Y96 Y99 Y102 Y105 Y108 Y111 Y114 Y117 Y120 Y123 Y126 Y129 Y132 Y135 Y138 Y141 Y144 Y147 Y150 Y153 AA9:AA26 AB9:AB26 AA30:AA158 AB30:AB158 U20 U28:U74 U13:U14 U16:U17 U19 U22:U27"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0" zoomScale="80" zoomScaleNormal="80" workbookViewId="0">
      <selection activeCell="I29" sqref="I29"/>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0</v>
      </c>
      <c r="D9" s="357"/>
      <c r="E9" s="363">
        <f>'Krok 1- Kalkulačka '!AU159</f>
        <v>8411.3718749999989</v>
      </c>
      <c r="F9" s="364"/>
    </row>
    <row r="10" spans="1:12" ht="15" customHeight="1" x14ac:dyDescent="0.2">
      <c r="B10" s="208" t="s">
        <v>100</v>
      </c>
      <c r="C10" s="357">
        <f>SUM(C6:C9)</f>
        <v>0</v>
      </c>
      <c r="D10" s="357"/>
      <c r="E10" s="363">
        <f>SUM(E6:E9)</f>
        <v>8411.3718749999989</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8411.3718749999989</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76.5" x14ac:dyDescent="0.2">
      <c r="A26" s="223">
        <f>'Krok 1- Kalkulačka '!B9</f>
        <v>1</v>
      </c>
      <c r="B26" s="223" t="str">
        <f>'Krok 1- Kalkulačka '!C9</f>
        <v>Zrušenie povinnosti prepravy minerálneho oleja kódu kombinovanej nomenklatúry 2710 19 71, 2710 19 91 až 2710 19 99 a 3403 19 10 so zjednodušeným sprievodným dokumentom pre osobu podľa § 25a zákona, ktorá obchoduje s týmto minerálnym olejom.</v>
      </c>
      <c r="C26" s="223" t="str">
        <f>'Krok 1- Kalkulačka '!D9</f>
        <v>Zákon č. 98/2004 Z. z.</v>
      </c>
      <c r="D26" s="223" t="str">
        <f>'Krok 1- Kalkulačka '!E9</f>
        <v>§ 4 ods. 9</v>
      </c>
      <c r="E26" s="223" t="str">
        <f>'Krok 1- Kalkulačka '!F9</f>
        <v>EÚ úplná harmonizácia</v>
      </c>
      <c r="F26" s="226">
        <f>IF('Krok 1- Kalkulačka '!G9&gt;0,'Krok 1- Kalkulačka '!G9,"-")</f>
        <v>45108</v>
      </c>
      <c r="G26" s="223" t="str">
        <f>'Krok 1- Kalkulačka '!H9</f>
        <v>Obchodník s vybraným minerálnym olejom</v>
      </c>
      <c r="H26" s="224">
        <f>'Krok 1- Kalkulačka '!I9</f>
        <v>541</v>
      </c>
      <c r="I26" s="224" t="str">
        <f>'Krok 1- Kalkulačka '!K9</f>
        <v>N</v>
      </c>
      <c r="J26" s="225">
        <f>IF($L26="In (zvyšuje náklady)",'Krok 1- Kalkulačka '!CC9,'Krok 1- Kalkulačka '!CC9)</f>
        <v>10.2328125</v>
      </c>
      <c r="K26" s="225">
        <f>IF($L26="In (zvyšuje náklady)",'Krok 1- Kalkulačka '!CD9,'Krok 1- Kalkulačka '!CD9)</f>
        <v>5535.9515624999995</v>
      </c>
      <c r="L26" s="223" t="str">
        <f>'Krok 1- Kalkulačka '!M9</f>
        <v>Out (znižuje náklady)</v>
      </c>
    </row>
    <row r="27" spans="1:12" ht="140.25" x14ac:dyDescent="0.2">
      <c r="A27" s="223">
        <f>'Krok 1- Kalkulačka '!B12</f>
        <v>2</v>
      </c>
      <c r="B27" s="223" t="str">
        <f>'Krok 1- Kalkulačka '!C12</f>
        <v>Touto úpravou sa umožňuje osobe, ktorá vyrába minerálny olej mimo pozastavenia dane (neregistrovaná osoba) aby so súhlasom colného úradu mohla podať jedno daňové priznanie súhrnne za celý kalendárny mesiac, a to do 25. dňa kalendárneho mesiaca nasledujúceho po skončení príslušného kalendárneho mesiaca, v ktorom vyrábala minerálny olej mimo pozastavenia dane a tiež v rovnakej lehote zaplatiť daň.</v>
      </c>
      <c r="C27" s="223" t="str">
        <f>'Krok 1- Kalkulačka '!D12</f>
        <v>Zákon č. 98/2004 Z. z.</v>
      </c>
      <c r="D27" s="223" t="str">
        <f>'Krok 1- Kalkulačka '!E12</f>
        <v>§ 13 ods. 1 písm. g)</v>
      </c>
      <c r="E27" s="223" t="str">
        <f>'Krok 1- Kalkulačka '!F12</f>
        <v>EÚ úplná harmonizácia</v>
      </c>
      <c r="F27" s="226">
        <f>IF('Krok 1- Kalkulačka '!G12&gt;0,'Krok 1- Kalkulačka '!G12,"-")</f>
        <v>45108</v>
      </c>
      <c r="G27" s="223" t="str">
        <f>'Krok 1- Kalkulačka '!H12</f>
        <v xml:space="preserve">Osoba, ktorá vyrobila minerálny olej mimo pozastavenia dane </v>
      </c>
      <c r="H27" s="224">
        <f>'Krok 1- Kalkulačka '!I12</f>
        <v>14</v>
      </c>
      <c r="I27" s="224" t="str">
        <f>'Krok 1- Kalkulačka '!K12</f>
        <v>N</v>
      </c>
      <c r="J27" s="225">
        <f>IF($L27="In (zvyšuje náklady)",'Krok 1- Kalkulačka '!CC12,'Krok 1- Kalkulačka '!CC12)</f>
        <v>30.698437499999997</v>
      </c>
      <c r="K27" s="225">
        <f>IF($L27="In (zvyšuje náklady)",'Krok 1- Kalkulačka '!CD12,'Krok 1- Kalkulačka '!CD12)</f>
        <v>429.77812499999993</v>
      </c>
      <c r="L27" s="223" t="str">
        <f>'Krok 1- Kalkulačka '!M12</f>
        <v>Out (znižuje náklady)</v>
      </c>
    </row>
    <row r="28" spans="1:12" ht="165.75" x14ac:dyDescent="0.2">
      <c r="A28" s="223">
        <f>'Krok 1- Kalkulačka '!B15</f>
        <v>3</v>
      </c>
      <c r="B28" s="223" t="str">
        <f>'Krok 1- Kalkulačka '!C15</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C28" s="223" t="str">
        <f>'Krok 1- Kalkulačka '!D15</f>
        <v>Zákon č. 98/2004 Z. z.</v>
      </c>
      <c r="D28" s="223" t="str">
        <f>'Krok 1- Kalkulačka '!E15</f>
        <v xml:space="preserve">§ 23 
ods. 4 a 9 
§ 24 
ods. 2 a 8 
§ 30 
ods. 2 
§ 31 
ods. 3 a 9
</v>
      </c>
      <c r="E28" s="223" t="str">
        <f>'Krok 1- Kalkulačka '!F15</f>
        <v>EÚ úplná harmonizácia</v>
      </c>
      <c r="F28" s="226">
        <f>IF('Krok 1- Kalkulačka '!G15&gt;0,'Krok 1- Kalkulačka '!G15,"-")</f>
        <v>45108</v>
      </c>
      <c r="G28" s="223" t="str">
        <f>'Krok 1- Kalkulačka '!H15</f>
        <v>Oprávnené osoby podľa zákona č. 98/2004 Z. z.</v>
      </c>
      <c r="H28" s="224">
        <f>'Krok 1- Kalkulačka '!I15</f>
        <v>297</v>
      </c>
      <c r="I28" s="224" t="str">
        <f>'Krok 1- Kalkulačka '!K15</f>
        <v>N</v>
      </c>
      <c r="J28" s="225">
        <f>IF($L28="In (zvyšuje náklady)",'Krok 1- Kalkulačka '!CC15,'Krok 1- Kalkulačka '!CC15)</f>
        <v>2.0465624999999998</v>
      </c>
      <c r="K28" s="225">
        <f>IF($L28="In (zvyšuje náklady)",'Krok 1- Kalkulačka '!CD15,'Krok 1- Kalkulačka '!CD15)</f>
        <v>607.82906249999996</v>
      </c>
      <c r="L28" s="223" t="str">
        <f>'Krok 1- Kalkulačka '!M15</f>
        <v>Out (znižuje náklady)</v>
      </c>
    </row>
    <row r="29" spans="1:12" ht="165.75" x14ac:dyDescent="0.2">
      <c r="A29" s="223">
        <f>'Krok 1- Kalkulačka '!B18</f>
        <v>4</v>
      </c>
      <c r="B29" s="223" t="str">
        <f>'Krok 1- Kalkulačka '!C18</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C29" s="223" t="str">
        <f>'Krok 1- Kalkulačka '!D18</f>
        <v>Zákon č. 106/2004 Z. z.</v>
      </c>
      <c r="D29" s="223" t="str">
        <f>'Krok 1- Kalkulačka '!E18</f>
        <v xml:space="preserve">§ 21
ods. 3
§ 22
ods. 2
§ 30
ods. 2
</v>
      </c>
      <c r="E29" s="223" t="str">
        <f>'Krok 1- Kalkulačka '!F18</f>
        <v>EÚ úplná harmonizácia</v>
      </c>
      <c r="F29" s="226">
        <f>IF('Krok 1- Kalkulačka '!G18&gt;0,'Krok 1- Kalkulačka '!G18,"-")</f>
        <v>45108</v>
      </c>
      <c r="G29" s="223" t="str">
        <f>'Krok 1- Kalkulačka '!H18</f>
        <v>Oprávnené osoby podľa zákona č. 106/2004 Z. z.</v>
      </c>
      <c r="H29" s="224">
        <f>'Krok 1- Kalkulačka '!I18</f>
        <v>46</v>
      </c>
      <c r="I29" s="224" t="str">
        <f>'Krok 1- Kalkulačka '!K18</f>
        <v>N</v>
      </c>
      <c r="J29" s="225">
        <f>IF($L29="In (zvyšuje náklady)",'Krok 1- Kalkulačka '!CC18,'Krok 1- Kalkulačka '!CC18)</f>
        <v>2.0465624999999998</v>
      </c>
      <c r="K29" s="225">
        <f>IF($L29="In (zvyšuje náklady)",'Krok 1- Kalkulačka '!CD18,'Krok 1- Kalkulačka '!CD18)</f>
        <v>94.141874999999999</v>
      </c>
      <c r="L29" s="223" t="str">
        <f>'Krok 1- Kalkulačka '!M18</f>
        <v xml:space="preserve">Out (znižuje náklady) </v>
      </c>
    </row>
    <row r="30" spans="1:12" ht="165.75" x14ac:dyDescent="0.2">
      <c r="A30" s="223">
        <f>'Krok 1- Kalkulačka '!B21</f>
        <v>5</v>
      </c>
      <c r="B30" s="223" t="str">
        <f>'Krok 1- Kalkulačka '!C21</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C30" s="223" t="str">
        <f>'Krok 1- Kalkulačka '!D21</f>
        <v xml:space="preserve">Zákon č. 530/2011 
Z. z.
</v>
      </c>
      <c r="D30" s="223" t="str">
        <f>'Krok 1- Kalkulačka '!E21</f>
        <v xml:space="preserve">§ 17 
ods. 4 a 8 § 18 
ods. 2 a 7 § 24 
ods. 2 
§ 27 
ods. 2 a 8 § 53
ods. 6
</v>
      </c>
      <c r="E30" s="223" t="str">
        <f>'Krok 1- Kalkulačka '!F21</f>
        <v>EÚ úplná harmonizácia</v>
      </c>
      <c r="F30" s="226">
        <f>IF('Krok 1- Kalkulačka '!G21&gt;0,'Krok 1- Kalkulačka '!G21,"-")</f>
        <v>45108</v>
      </c>
      <c r="G30" s="223" t="str">
        <f>'Krok 1- Kalkulačka '!H21</f>
        <v>Oprávnené osoby podľa zákona č. 530/2011 Z. z.</v>
      </c>
      <c r="H30" s="224">
        <f>'Krok 1- Kalkulačka '!I21</f>
        <v>852</v>
      </c>
      <c r="I30" s="224" t="str">
        <f>'Krok 1- Kalkulačka '!K21</f>
        <v>N</v>
      </c>
      <c r="J30" s="225">
        <f>IF($L30="In (zvyšuje náklady)",'Krok 1- Kalkulačka '!CC21,'Krok 1- Kalkulačka '!CC21)</f>
        <v>2.0465624999999998</v>
      </c>
      <c r="K30" s="225">
        <f>IF($L30="In (zvyšuje náklady)",'Krok 1- Kalkulačka '!CD21,'Krok 1- Kalkulačka '!CD21)</f>
        <v>1743.6712499999999</v>
      </c>
      <c r="L30" s="223" t="str">
        <f>'Krok 1- Kalkulačka '!M21</f>
        <v>Out (znižuje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22" workbookViewId="0">
      <selection activeCell="B27" sqref="B27"/>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56.25" x14ac:dyDescent="0.2">
      <c r="A10" s="80" t="s">
        <v>100</v>
      </c>
      <c r="B10" s="85" t="e">
        <f>SUM(B6:B9)</f>
        <v>#REF!</v>
      </c>
      <c r="C10" s="88" t="e">
        <f>SUM(C6:C9)</f>
        <v>#REF!</v>
      </c>
      <c r="E10" s="142">
        <f>'Krok 1- Kalkulačka '!B9</f>
        <v>1</v>
      </c>
      <c r="F10" s="142" t="str">
        <f>'Krok 1- Kalkulačka '!C9</f>
        <v>Zrušenie povinnosti prepravy minerálneho oleja kódu kombinovanej nomenklatúry 2710 19 71, 2710 19 91 až 2710 19 99 a 3403 19 10 so zjednodušeným sprievodným dokumentom pre osobu podľa § 25a zákona, ktorá obchoduje s týmto minerálnym olejom.</v>
      </c>
      <c r="G10" s="142" t="str">
        <f>'Krok 1- Kalkulačka '!E9</f>
        <v>§ 4 ods. 9</v>
      </c>
      <c r="H10" s="142" t="str">
        <f>'Krok 1- Kalkulačka '!F9</f>
        <v>EÚ úplná harmonizácia</v>
      </c>
      <c r="I10" s="142">
        <f>'Krok 1- Kalkulačka '!G9</f>
        <v>45108</v>
      </c>
      <c r="J10" s="142" t="str">
        <f>'Krok 1- Kalkulačka '!H9</f>
        <v>Obchodník s vybraným minerálnym olejom</v>
      </c>
      <c r="K10" s="142">
        <f>'Krok 1- Kalkulačka '!I9</f>
        <v>541</v>
      </c>
      <c r="L10" s="142">
        <f>'Krok 1- Kalkulačka '!L9</f>
        <v>0</v>
      </c>
      <c r="M10" s="143">
        <f>'Krok 1- Kalkulačka '!CC9</f>
        <v>10.2328125</v>
      </c>
      <c r="N10" s="143">
        <f>'Krok 1- Kalkulačka '!CD9</f>
        <v>5535.9515624999995</v>
      </c>
      <c r="O10" s="142" t="str">
        <f>'Krok 1- Kalkulačka '!M9</f>
        <v>Out (znižuje náklady)</v>
      </c>
    </row>
    <row r="11" spans="1:15" ht="20.25" customHeight="1" x14ac:dyDescent="0.2">
      <c r="A11" s="80" t="s">
        <v>84</v>
      </c>
      <c r="B11" s="86"/>
      <c r="C11" s="89"/>
      <c r="E11" s="142">
        <f>'Krok 1- Kalkulačka '!B12</f>
        <v>2</v>
      </c>
      <c r="F11" s="142" t="str">
        <f>'Krok 1- Kalkulačka '!C12</f>
        <v>Touto úpravou sa umožňuje osobe, ktorá vyrába minerálny olej mimo pozastavenia dane (neregistrovaná osoba) aby so súhlasom colného úradu mohla podať jedno daňové priznanie súhrnne za celý kalendárny mesiac, a to do 25. dňa kalendárneho mesiaca nasledujúceho po skončení príslušného kalendárneho mesiaca, v ktorom vyrábala minerálny olej mimo pozastavenia dane a tiež v rovnakej lehote zaplatiť daň.</v>
      </c>
      <c r="G11" s="142" t="str">
        <f>'Krok 1- Kalkulačka '!E12</f>
        <v>§ 13 ods. 1 písm. g)</v>
      </c>
      <c r="H11" s="142" t="str">
        <f>'Krok 1- Kalkulačka '!F12</f>
        <v>EÚ úplná harmonizácia</v>
      </c>
      <c r="I11" s="142">
        <f>'Krok 1- Kalkulačka '!G12</f>
        <v>45108</v>
      </c>
      <c r="J11" s="142" t="str">
        <f>'Krok 1- Kalkulačka '!H12</f>
        <v xml:space="preserve">Osoba, ktorá vyrobila minerálny olej mimo pozastavenia dane </v>
      </c>
      <c r="K11" s="142">
        <f>'Krok 1- Kalkulačka '!I12</f>
        <v>14</v>
      </c>
      <c r="L11" s="142">
        <f>'Krok 1- Kalkulačka '!L12</f>
        <v>0</v>
      </c>
      <c r="M11" s="143">
        <f>'Krok 1- Kalkulačka '!CC12</f>
        <v>30.698437499999997</v>
      </c>
      <c r="N11" s="143">
        <f>'Krok 1- Kalkulačka '!CD12</f>
        <v>429.77812499999993</v>
      </c>
      <c r="O11" s="142" t="str">
        <f>'Krok 1- Kalkulačka '!M12</f>
        <v>Out (znižuje náklady)</v>
      </c>
    </row>
    <row r="12" spans="1:15" ht="112.5" x14ac:dyDescent="0.2">
      <c r="A12" s="79" t="s">
        <v>114</v>
      </c>
      <c r="B12" s="85">
        <f>'Krok 1- Kalkulačka '!BA160</f>
        <v>0</v>
      </c>
      <c r="C12" s="88">
        <f>'Krok 1- Kalkulačka '!BI160</f>
        <v>0</v>
      </c>
      <c r="E12" s="142">
        <f>'Krok 1- Kalkulačka '!B15</f>
        <v>3</v>
      </c>
      <c r="F12" s="142" t="str">
        <f>'Krok 1- Kalkulačka '!C15</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G12" s="142" t="str">
        <f>'Krok 1- Kalkulačka '!E15</f>
        <v xml:space="preserve">§ 23 
ods. 4 a 9 
§ 24 
ods. 2 a 8 
§ 30 
ods. 2 
§ 31 
ods. 3 a 9
</v>
      </c>
      <c r="H12" s="142" t="str">
        <f>'Krok 1- Kalkulačka '!F15</f>
        <v>EÚ úplná harmonizácia</v>
      </c>
      <c r="I12" s="142">
        <f>'Krok 1- Kalkulačka '!G15</f>
        <v>45108</v>
      </c>
      <c r="J12" s="142" t="str">
        <f>'Krok 1- Kalkulačka '!H15</f>
        <v>Oprávnené osoby podľa zákona č. 98/2004 Z. z.</v>
      </c>
      <c r="K12" s="142">
        <f>'Krok 1- Kalkulačka '!I15</f>
        <v>297</v>
      </c>
      <c r="L12" s="142">
        <f>'Krok 1- Kalkulačka '!L15</f>
        <v>0</v>
      </c>
      <c r="M12" s="143">
        <f>'Krok 1- Kalkulačka '!CC15</f>
        <v>2.0465624999999998</v>
      </c>
      <c r="N12" s="143">
        <f>'Krok 1- Kalkulačka '!CD15</f>
        <v>607.82906249999996</v>
      </c>
      <c r="O12" s="142" t="str">
        <f>'Krok 1- Kalkulačka '!M15</f>
        <v>Out (znižuje náklady)</v>
      </c>
    </row>
    <row r="13" spans="1:15" ht="112.5" x14ac:dyDescent="0.2">
      <c r="A13" s="79" t="s">
        <v>180</v>
      </c>
      <c r="B13" s="84">
        <f>'Krok 1- Kalkulačka '!BR160</f>
        <v>0</v>
      </c>
      <c r="C13" s="87">
        <f>'Krok 1- Kalkulačka '!BZ160</f>
        <v>8411.3718749999989</v>
      </c>
      <c r="E13" s="142">
        <f>'Krok 1- Kalkulačka '!B18</f>
        <v>4</v>
      </c>
      <c r="F13" s="142" t="str">
        <f>'Krok 1- Kalkulačka '!C18</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G13" s="142" t="str">
        <f>'Krok 1- Kalkulačka '!E18</f>
        <v xml:space="preserve">§ 21
ods. 3
§ 22
ods. 2
§ 30
ods. 2
</v>
      </c>
      <c r="H13" s="142" t="str">
        <f>'Krok 1- Kalkulačka '!F18</f>
        <v>EÚ úplná harmonizácia</v>
      </c>
      <c r="I13" s="142">
        <f>'Krok 1- Kalkulačka '!G18</f>
        <v>45108</v>
      </c>
      <c r="J13" s="142" t="str">
        <f>'Krok 1- Kalkulačka '!H18</f>
        <v>Oprávnené osoby podľa zákona č. 106/2004 Z. z.</v>
      </c>
      <c r="K13" s="142">
        <f>'Krok 1- Kalkulačka '!I18</f>
        <v>46</v>
      </c>
      <c r="L13" s="142">
        <f>'Krok 1- Kalkulačka '!L18</f>
        <v>0</v>
      </c>
      <c r="M13" s="143">
        <f>'Krok 1- Kalkulačka '!CC18</f>
        <v>2.0465624999999998</v>
      </c>
      <c r="N13" s="143">
        <f>'Krok 1- Kalkulačka '!CD18</f>
        <v>94.141874999999999</v>
      </c>
      <c r="O13" s="142" t="str">
        <f>'Krok 1- Kalkulačka '!M18</f>
        <v xml:space="preserve">Out (znižuje náklady) </v>
      </c>
    </row>
    <row r="14" spans="1:15" ht="13.5" customHeight="1" x14ac:dyDescent="0.2">
      <c r="A14" s="416"/>
      <c r="B14" s="417"/>
      <c r="C14" s="418"/>
      <c r="E14" s="142">
        <f>'Krok 1- Kalkulačka '!B21</f>
        <v>5</v>
      </c>
      <c r="F14" s="142" t="str">
        <f>'Krok 1- Kalkulačka '!C21</f>
        <v>Navrhovanou úpravou sa rozširuje možnosť pre oprávnené osoby autorizovať elektronický sprievodný administratívny dokument vyhotovený prostredníctvom elektronického systému alebo zjednodušený elektronický administratívny dokument vyhotovený prostredníctvom elektronického systému a aj akúkoľvek zmenu vykonanú prostredníctvom elektronického systému tiež kvalifikovanou elektronickou pečaťou alebo uznaným spôsobom autorizácie podľa osobitného predpisu (§ 23 ods. 1 písm. a) tretí bod zákona č. 305/2013 Z. z.).</v>
      </c>
      <c r="G14" s="142" t="str">
        <f>'Krok 1- Kalkulačka '!E21</f>
        <v xml:space="preserve">§ 17 
ods. 4 a 8 § 18 
ods. 2 a 7 § 24 
ods. 2 
§ 27 
ods. 2 a 8 § 53
ods. 6
</v>
      </c>
      <c r="H14" s="142" t="str">
        <f>'Krok 1- Kalkulačka '!F21</f>
        <v>EÚ úplná harmonizácia</v>
      </c>
      <c r="I14" s="142">
        <f>'Krok 1- Kalkulačka '!G21</f>
        <v>45108</v>
      </c>
      <c r="J14" s="142" t="str">
        <f>'Krok 1- Kalkulačka '!H21</f>
        <v>Oprávnené osoby podľa zákona č. 530/2011 Z. z.</v>
      </c>
      <c r="K14" s="142">
        <f>'Krok 1- Kalkulačka '!I21</f>
        <v>852</v>
      </c>
      <c r="L14" s="142">
        <f>'Krok 1- Kalkulačka '!L21</f>
        <v>0</v>
      </c>
      <c r="M14" s="143">
        <f>'Krok 1- Kalkulačka '!CC21</f>
        <v>2.0465624999999998</v>
      </c>
      <c r="N14" s="143">
        <f>'Krok 1- Kalkulačka '!CD21</f>
        <v>1743.6712499999999</v>
      </c>
      <c r="O14" s="142" t="str">
        <f>'Krok 1- Kalkulačka '!M21</f>
        <v>Out (znižuje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Danisovic Milan</cp:lastModifiedBy>
  <cp:lastPrinted>2023-02-06T13:30:24Z</cp:lastPrinted>
  <dcterms:created xsi:type="dcterms:W3CDTF">2014-07-30T13:24:38Z</dcterms:created>
  <dcterms:modified xsi:type="dcterms:W3CDTF">2023-02-09T13:26:52Z</dcterms:modified>
</cp:coreProperties>
</file>