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andrasko\Documents\Posudenie materialov\2023\Zakon o cestnej doprave\"/>
    </mc:Choice>
  </mc:AlternateContent>
  <bookViews>
    <workbookView xWindow="0" yWindow="0" windowWidth="28800" windowHeight="11700" firstSheet="1" activeTab="2"/>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N9" i="10"/>
  <c r="BR9" i="10"/>
  <c r="BP9" i="10"/>
  <c r="BT9" i="10"/>
  <c r="BO9" i="10"/>
  <c r="BS9" i="10"/>
  <c r="BQ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BV9" i="10" s="1"/>
  <c r="AQ9" i="10"/>
  <c r="BX9" i="10" s="1"/>
  <c r="AP9" i="10"/>
  <c r="AX9" i="10"/>
  <c r="AY9" i="10" s="1"/>
  <c r="L10" i="13"/>
  <c r="BF9" i="10" l="1"/>
  <c r="BW9" i="10"/>
  <c r="BF159" i="10"/>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AC9" i="10"/>
  <c r="U12" i="10"/>
  <c r="BH9" i="10" l="1"/>
  <c r="BY9" i="10"/>
  <c r="BI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l="1"/>
  <c r="CA9" i="10"/>
  <c r="BK9" i="10"/>
  <c r="CC9" i="10"/>
  <c r="J26" i="15" s="1"/>
  <c r="AE9" i="10"/>
  <c r="BB9" i="10"/>
  <c r="BC9" i="10" s="1"/>
  <c r="E5" i="11"/>
  <c r="E4" i="11"/>
  <c r="F4" i="11" s="1"/>
  <c r="D7" i="11"/>
  <c r="F3" i="11"/>
  <c r="I3" i="11"/>
  <c r="J3" i="11"/>
  <c r="L3" i="11" s="1"/>
  <c r="I4" i="11"/>
  <c r="J4" i="11"/>
  <c r="L4" i="11" s="1"/>
  <c r="I5" i="11"/>
  <c r="J5" i="11"/>
  <c r="L5" i="11" s="1"/>
  <c r="AU9" i="10" l="1"/>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<sst xmlns="http://schemas.openxmlformats.org/spreadsheetml/2006/main" count="714" uniqueCount="218">
  <si>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</si>
  <si>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</si>
  <si>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</si>
  <si>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</si>
  <si>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</si>
  <si>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</si>
  <si>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</si>
  <si>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</si>
  <si>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</si>
  <si>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</si>
  <si>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</si>
  <si>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</si>
  <si>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</si>
  <si>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</si>
  <si>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</si>
  <si>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</si>
  <si>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</si>
  <si>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</si>
  <si>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</si>
  <si>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</si>
  <si>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</si>
  <si>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</si>
  <si>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</si>
  <si>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</si>
  <si>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</si>
  <si>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</si>
  <si>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</si>
  <si>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</si>
  <si>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</si>
  <si>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</si>
  <si>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</si>
  <si>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</si>
  <si>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</si>
  <si>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</si>
  <si>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</si>
  <si>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</si>
  <si>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</si>
  <si>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</si>
  <si>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</si>
  <si>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</si>
  <si>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</si>
  <si>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</si>
  <si>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</si>
  <si>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</si>
  <si>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</si>
  <si>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</si>
  <si>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</si>
  <si>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</si>
  <si>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</si>
  <si>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</si>
  <si>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</si>
  <si>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</si>
  <si>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</si>
  <si>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</si>
  <si>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</si>
  <si>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</si>
  <si>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</si>
  <si>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</si>
  <si>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</si>
  <si>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</si>
  <si>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</si>
  <si>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</si>
  <si>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</si>
  <si>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</si>
  <si>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</si>
  <si>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</si>
  <si>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</si>
  <si>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</si>
  <si>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</si>
  <si>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</si>
  <si>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</si>
  <si>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</si>
  <si>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</si>
  <si>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</si>
  <si>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</si>
  <si>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</si>
  <si>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</si>
  <si>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</si>
  <si>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</si>
  <si>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</si>
  <si>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</si>
  <si>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</si>
  <si>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</si>
  <si>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</si>
  <si>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</si>
  <si>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</si>
  <si>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</si>
  <si>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</si>
  <si>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</si>
  <si>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</si>
  <si>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</si>
  <si>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</si>
  <si>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</si>
  <si>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</si>
  <si>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</si>
  <si>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</si>
  <si>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</si>
  <si>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</si>
  <si>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</si>
  <si>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</si>
  <si>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</si>
  <si>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</si>
  <si>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</si>
  <si>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</si>
  <si>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</si>
  <si>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</si>
  <si>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</si>
  <si>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</si>
  <si>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</si>
  <si>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</si>
  <si>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</si>
  <si>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</si>
  <si>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</si>
  <si>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</si>
  <si>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</si>
  <si>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</si>
  <si>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</si>
  <si>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</si>
  <si>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</si>
  <si>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</si>
  <si>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</si>
  <si>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</si>
  <si>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</si>
  <si>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</si>
  <si>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</si>
  <si>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</si>
  <si>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</si>
  <si>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</si>
  <si>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</si>
  <si>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</si>
  <si>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</si>
  <si>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</si>
  <si>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</si>
  <si>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</si>
  <si>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</si>
  <si>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</si>
  <si>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</si>
  <si>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</si>
  <si>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</si>
  <si>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</si>
  <si>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</si>
  <si>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</si>
  <si>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</si>
  <si>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</si>
  <si>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</si>
  <si>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</si>
  <si>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</si>
  <si>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</si>
  <si>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</si>
  <si>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</si>
  <si>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</si>
  <si>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</si>
  <si>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</si>
  <si>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</si>
  <si>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</si>
  <si>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</si>
  <si>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</si>
  <si>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</si>
  <si>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</si>
  <si>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</si>
  <si>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</si>
  <si>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</si>
  <si>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</si>
  <si>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</si>
  <si>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</si>
  <si>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</si>
  <si>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</si>
  <si>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</si>
  <si>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</si>
  <si>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</si>
  <si>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</si>
  <si>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</si>
  <si>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</si>
  <si>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</si>
  <si>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</si>
  <si>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</si>
  <si>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</si>
  <si>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</si>
  <si>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</si>
  <si>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</si>
  <si>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</si>
  <si>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</si>
  <si>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</si>
  <si>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</si>
  <si>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</si>
  <si>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</si>
  <si>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</si>
  <si>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</si>
  <si>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</si>
  <si>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</si>
  <si>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</si>
  <si>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</si>
  <si>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</si>
  <si>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</si>
  <si>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</si>
  <si>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</si>
  <si>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</si>
  <si>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</si>
  <si>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</si>
  <si>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</si>
  <si>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</si>
  <si>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</si>
  <si>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</si>
  <si>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</si>
  <si>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</si>
  <si>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</si>
  <si>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</si>
  <si>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</si>
  <si>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</si>
  <si>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</si>
  <si>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</si>
  <si>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</si>
  <si>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</si>
  <si>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Prenájom vozidla evidovaného v inom členskom štáte EÚ ak podmienky prenájmu sú výhodnejšie ako v SR</t>
  </si>
  <si>
    <t>56/2012</t>
  </si>
  <si>
    <t>§ 32</t>
  </si>
  <si>
    <t>Dopravcovia v nákladnej a osobnej doprave</t>
  </si>
  <si>
    <t>Out (znižuje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</si>
</sst>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zoomScale="70" zoomScaleNormal="70" workbookViewId="0">
      <pane xSplit="2" ySplit="8" topLeftCell="C9" activePane="bottomRight" state="frozen"/>
      <selection pane="topRight" activeCell="C1" sqref="C1"/>
      <selection pane="bottomLeft" activeCell="A8" sqref="A8"/>
      <selection pane="bottomRight" activeCell="M24" sqref="M24:M26"/>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209</v>
      </c>
      <c r="D6" s="322"/>
      <c r="E6" s="323"/>
      <c r="F6" s="323"/>
      <c r="G6" s="138">
        <v>1637.25</v>
      </c>
      <c r="H6" s="104"/>
      <c r="I6" s="104"/>
      <c r="J6" s="157"/>
      <c r="K6" s="104"/>
      <c r="L6" s="157"/>
      <c r="M6" s="13"/>
      <c r="N6" s="326" t="s">
        <v>155</v>
      </c>
      <c r="O6" s="326"/>
      <c r="P6" s="326"/>
      <c r="Q6" s="326"/>
      <c r="R6" s="326"/>
      <c r="S6" s="326"/>
      <c r="T6" s="326"/>
      <c r="U6" s="326"/>
      <c r="V6" s="326"/>
      <c r="W6" s="165"/>
      <c r="X6" s="329"/>
      <c r="Y6" s="329"/>
      <c r="Z6" s="329"/>
      <c r="AA6" s="329"/>
      <c r="AB6" s="166"/>
      <c r="AC6" s="166"/>
      <c r="AD6" s="165"/>
      <c r="AE6" s="165"/>
      <c r="AF6" s="337" t="s">
        <v>85</v>
      </c>
      <c r="AG6" s="338"/>
      <c r="AH6" s="338"/>
      <c r="AI6" s="338"/>
      <c r="AJ6" s="338"/>
      <c r="AK6" s="338"/>
      <c r="AL6" s="338"/>
      <c r="AM6" s="339"/>
      <c r="AN6" s="340" t="s">
        <v>196</v>
      </c>
      <c r="AO6" s="341"/>
      <c r="AP6" s="341"/>
      <c r="AQ6" s="341"/>
      <c r="AR6" s="341"/>
      <c r="AS6" s="341"/>
      <c r="AT6" s="341"/>
      <c r="AU6" s="342"/>
      <c r="AV6" s="345" t="s">
        <v>86</v>
      </c>
      <c r="AW6" s="346"/>
      <c r="AX6" s="346"/>
      <c r="AY6" s="346"/>
      <c r="AZ6" s="346"/>
      <c r="BA6" s="346"/>
      <c r="BB6" s="346"/>
      <c r="BC6" s="347"/>
      <c r="BD6" s="345" t="s">
        <v>197</v>
      </c>
      <c r="BE6" s="346"/>
      <c r="BF6" s="346"/>
      <c r="BG6" s="346"/>
      <c r="BH6" s="346"/>
      <c r="BI6" s="346"/>
      <c r="BJ6" s="346"/>
      <c r="BK6" s="347"/>
      <c r="BL6" s="105"/>
      <c r="BM6" s="345" t="s">
        <v>130</v>
      </c>
      <c r="BN6" s="346"/>
      <c r="BO6" s="346"/>
      <c r="BP6" s="346"/>
      <c r="BQ6" s="346"/>
      <c r="BR6" s="346"/>
      <c r="BS6" s="346"/>
      <c r="BT6" s="347"/>
      <c r="BU6" s="345" t="s">
        <v>131</v>
      </c>
      <c r="BV6" s="346"/>
      <c r="BW6" s="346"/>
      <c r="BX6" s="346"/>
      <c r="BY6" s="346"/>
      <c r="BZ6" s="346"/>
      <c r="CA6" s="346"/>
      <c r="CB6" s="347"/>
      <c r="CC6" s="165"/>
      <c r="CD6" s="167"/>
    </row>
    <row r="7" spans="1:82" s="7" customFormat="1" ht="72.75" customHeight="1" x14ac:dyDescent="0.2">
      <c r="A7" s="8"/>
      <c r="B7" s="292" t="s">
        <v>97</v>
      </c>
      <c r="C7" s="271" t="s">
        <v>175</v>
      </c>
      <c r="D7" s="271" t="s">
        <v>158</v>
      </c>
      <c r="E7" s="271" t="s">
        <v>140</v>
      </c>
      <c r="F7" s="271" t="s">
        <v>141</v>
      </c>
      <c r="G7" s="271" t="s">
        <v>159</v>
      </c>
      <c r="H7" s="271" t="s">
        <v>102</v>
      </c>
      <c r="I7" s="271" t="s">
        <v>193</v>
      </c>
      <c r="J7" s="158" t="s">
        <v>129</v>
      </c>
      <c r="K7" s="271" t="s">
        <v>194</v>
      </c>
      <c r="L7" s="158" t="s">
        <v>176</v>
      </c>
      <c r="M7" s="271" t="s">
        <v>202</v>
      </c>
      <c r="N7" s="271" t="s">
        <v>139</v>
      </c>
      <c r="O7" s="271"/>
      <c r="P7" s="293" t="s">
        <v>187</v>
      </c>
      <c r="Q7" s="293"/>
      <c r="R7" s="216"/>
      <c r="S7" s="293" t="s">
        <v>212</v>
      </c>
      <c r="T7" s="293"/>
      <c r="U7" s="293"/>
      <c r="V7" s="293"/>
      <c r="W7" s="294" t="s">
        <v>205</v>
      </c>
      <c r="X7" s="319" t="s">
        <v>203</v>
      </c>
      <c r="Y7" s="299"/>
      <c r="Z7" s="298" t="s">
        <v>204</v>
      </c>
      <c r="AA7" s="299"/>
      <c r="AB7" s="289" t="s">
        <v>111</v>
      </c>
      <c r="AC7" s="288"/>
      <c r="AD7" s="296" t="s">
        <v>110</v>
      </c>
      <c r="AE7" s="297"/>
      <c r="AF7" s="287" t="s">
        <v>203</v>
      </c>
      <c r="AG7" s="288"/>
      <c r="AH7" s="288" t="s">
        <v>204</v>
      </c>
      <c r="AI7" s="288"/>
      <c r="AJ7" s="289" t="s">
        <v>138</v>
      </c>
      <c r="AK7" s="288"/>
      <c r="AL7" s="332" t="s">
        <v>137</v>
      </c>
      <c r="AM7" s="333"/>
      <c r="AN7" s="308" t="s">
        <v>203</v>
      </c>
      <c r="AO7" s="309"/>
      <c r="AP7" s="309" t="s">
        <v>204</v>
      </c>
      <c r="AQ7" s="309"/>
      <c r="AR7" s="310" t="s">
        <v>138</v>
      </c>
      <c r="AS7" s="310"/>
      <c r="AT7" s="343" t="s">
        <v>137</v>
      </c>
      <c r="AU7" s="344"/>
      <c r="AV7" s="287" t="s">
        <v>203</v>
      </c>
      <c r="AW7" s="288"/>
      <c r="AX7" s="288" t="s">
        <v>204</v>
      </c>
      <c r="AY7" s="288"/>
      <c r="AZ7" s="289" t="s">
        <v>138</v>
      </c>
      <c r="BA7" s="288"/>
      <c r="BB7" s="332" t="s">
        <v>137</v>
      </c>
      <c r="BC7" s="333"/>
      <c r="BD7" s="287" t="s">
        <v>203</v>
      </c>
      <c r="BE7" s="288"/>
      <c r="BF7" s="288" t="s">
        <v>204</v>
      </c>
      <c r="BG7" s="288"/>
      <c r="BH7" s="289" t="s">
        <v>138</v>
      </c>
      <c r="BI7" s="288"/>
      <c r="BJ7" s="332" t="s">
        <v>137</v>
      </c>
      <c r="BK7" s="333"/>
      <c r="BL7" s="330" t="s">
        <v>136</v>
      </c>
      <c r="BM7" s="287" t="s">
        <v>203</v>
      </c>
      <c r="BN7" s="288"/>
      <c r="BO7" s="288" t="s">
        <v>204</v>
      </c>
      <c r="BP7" s="288"/>
      <c r="BQ7" s="289" t="s">
        <v>138</v>
      </c>
      <c r="BR7" s="288"/>
      <c r="BS7" s="332" t="s">
        <v>137</v>
      </c>
      <c r="BT7" s="297"/>
      <c r="BU7" s="287" t="s">
        <v>203</v>
      </c>
      <c r="BV7" s="288"/>
      <c r="BW7" s="288" t="s">
        <v>204</v>
      </c>
      <c r="BX7" s="288"/>
      <c r="BY7" s="289" t="s">
        <v>138</v>
      </c>
      <c r="BZ7" s="288"/>
      <c r="CA7" s="332" t="s">
        <v>137</v>
      </c>
      <c r="CB7" s="297"/>
      <c r="CC7" s="287" t="s">
        <v>132</v>
      </c>
      <c r="CD7" s="328"/>
    </row>
    <row r="8" spans="1:82" s="13" customFormat="1" ht="79.900000000000006" customHeight="1" thickBot="1" x14ac:dyDescent="0.25">
      <c r="A8" s="25"/>
      <c r="B8" s="292"/>
      <c r="C8" s="271"/>
      <c r="D8" s="271"/>
      <c r="E8" s="271"/>
      <c r="F8" s="271"/>
      <c r="G8" s="271"/>
      <c r="H8" s="271"/>
      <c r="I8" s="271"/>
      <c r="J8" s="159" t="s">
        <v>185</v>
      </c>
      <c r="K8" s="271"/>
      <c r="L8" s="159" t="s">
        <v>185</v>
      </c>
      <c r="M8" s="271"/>
      <c r="N8" s="215" t="s">
        <v>188</v>
      </c>
      <c r="O8" s="215" t="s">
        <v>189</v>
      </c>
      <c r="P8" s="154" t="s">
        <v>103</v>
      </c>
      <c r="Q8" s="154" t="s">
        <v>13</v>
      </c>
      <c r="R8" s="154" t="s">
        <v>13</v>
      </c>
      <c r="S8" s="216" t="s">
        <v>190</v>
      </c>
      <c r="T8" s="293" t="s">
        <v>191</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1"/>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213</v>
      </c>
      <c r="D9" s="269" t="s">
        <v>214</v>
      </c>
      <c r="E9" s="269" t="s">
        <v>215</v>
      </c>
      <c r="F9" s="269" t="s">
        <v>184</v>
      </c>
      <c r="G9" s="284">
        <v>45139</v>
      </c>
      <c r="H9" s="269" t="s">
        <v>216</v>
      </c>
      <c r="I9" s="324">
        <v>2000</v>
      </c>
      <c r="J9" s="321">
        <f t="shared" ref="J9" si="0">IF(I9="N",0,I9)</f>
        <v>2000</v>
      </c>
      <c r="K9" s="272"/>
      <c r="L9" s="273">
        <f t="shared" ref="L9:L12" si="1">IF(K9="N",0,K9)</f>
        <v>0</v>
      </c>
      <c r="M9" s="269" t="s">
        <v>217</v>
      </c>
      <c r="N9" s="283"/>
      <c r="O9" s="320"/>
      <c r="P9" s="283">
        <v>3000</v>
      </c>
      <c r="Q9" s="286" t="s">
        <v>3</v>
      </c>
      <c r="R9" s="300">
        <f>VLOOKUP(Q9,vstupy!$B$17:$C$27,2,FALSE)</f>
        <v>1</v>
      </c>
      <c r="S9" s="283"/>
      <c r="T9" s="153" t="s">
        <v>51</v>
      </c>
      <c r="U9" s="218">
        <f>IFERROR(VLOOKUP(T9,vstupy!$B$2:$C$13,2,FALSE),0)</f>
        <v>0</v>
      </c>
      <c r="V9" s="286" t="s">
        <v>50</v>
      </c>
      <c r="W9" s="279">
        <f>VLOOKUP(V9,vstupy!$B$17:$C$27,2,FALSE)</f>
        <v>0</v>
      </c>
      <c r="X9" s="281">
        <f>IFERROR(IF(J9=0,"N",N9/I9),0)</f>
        <v>0</v>
      </c>
      <c r="Y9" s="276">
        <f>N9</f>
        <v>0</v>
      </c>
      <c r="Z9" s="276">
        <f>IFERROR(IF(J9=0,"N",O9/I9),0)</f>
        <v>0</v>
      </c>
      <c r="AA9" s="276">
        <f>O9</f>
        <v>0</v>
      </c>
      <c r="AB9" s="276">
        <f>P9*R9</f>
        <v>3000</v>
      </c>
      <c r="AC9" s="276">
        <f t="shared" ref="AC9" si="2">IFERROR(AB9*J9,0)</f>
        <v>6000000</v>
      </c>
      <c r="AD9" s="276">
        <f>IF(S9&gt;0,IF(W9&gt;0,($G$6/160)*(S9/60)*W9,0),IF(W9&gt;0,($G$6/160)*((U9+U10+U11)/60)*W9,0))</f>
        <v>0</v>
      </c>
      <c r="AE9" s="274">
        <f t="shared" ref="AE9" si="3">IFERROR(AD9*J9,0)</f>
        <v>0</v>
      </c>
      <c r="AF9" s="290">
        <f t="shared" ref="AF9:AM9" si="4">IF($M9="In (zvyšuje náklady)",X9,0)</f>
        <v>0</v>
      </c>
      <c r="AG9" s="302">
        <f t="shared" si="4"/>
        <v>0</v>
      </c>
      <c r="AH9" s="302">
        <f t="shared" si="4"/>
        <v>0</v>
      </c>
      <c r="AI9" s="302">
        <f t="shared" si="4"/>
        <v>0</v>
      </c>
      <c r="AJ9" s="302">
        <f t="shared" si="4"/>
        <v>0</v>
      </c>
      <c r="AK9" s="302">
        <f t="shared" si="4"/>
        <v>0</v>
      </c>
      <c r="AL9" s="302">
        <f t="shared" si="4"/>
        <v>0</v>
      </c>
      <c r="AM9" s="334">
        <f t="shared" si="4"/>
        <v>0</v>
      </c>
      <c r="AN9" s="311">
        <f>IF($M9="In (zvyšuje náklady)",0,X9)</f>
        <v>0</v>
      </c>
      <c r="AO9" s="306">
        <f t="shared" ref="AO9:AT9" si="5">IF($M9="In (zvyšuje náklady)",0,Y9)</f>
        <v>0</v>
      </c>
      <c r="AP9" s="306">
        <f t="shared" si="5"/>
        <v>0</v>
      </c>
      <c r="AQ9" s="306">
        <f t="shared" si="5"/>
        <v>0</v>
      </c>
      <c r="AR9" s="306">
        <f t="shared" si="5"/>
        <v>3000</v>
      </c>
      <c r="AS9" s="306">
        <f t="shared" si="5"/>
        <v>6000000</v>
      </c>
      <c r="AT9" s="306">
        <f t="shared" si="5"/>
        <v>0</v>
      </c>
      <c r="AU9" s="335">
        <f>IF($M9="In (zvyšuje náklady)",0,AE9)</f>
        <v>0</v>
      </c>
      <c r="AV9" s="290">
        <f>IF($L9&gt;0,AF9,0)</f>
        <v>0</v>
      </c>
      <c r="AW9" s="302">
        <f>IF($L9&gt;0,$L9*AV9,0)</f>
        <v>0</v>
      </c>
      <c r="AX9" s="302">
        <f>IF($L9&gt;0,AH9,0)</f>
        <v>0</v>
      </c>
      <c r="AY9" s="302">
        <f>IF($L9&gt;0,$L9*AX9,0)</f>
        <v>0</v>
      </c>
      <c r="AZ9" s="302">
        <f>IF($L9&gt;0,AJ9,0)</f>
        <v>0</v>
      </c>
      <c r="BA9" s="302">
        <f>IF($L9&gt;0,$L9*AZ9,0)</f>
        <v>0</v>
      </c>
      <c r="BB9" s="302">
        <f>IF($L9&gt;0,AL9,0)</f>
        <v>0</v>
      </c>
      <c r="BC9" s="334">
        <f>IF($L9&gt;0,$L9*BB9,0)</f>
        <v>0</v>
      </c>
      <c r="BD9" s="290">
        <f>IF($L9&gt;0,AN9,0)</f>
        <v>0</v>
      </c>
      <c r="BE9" s="312">
        <f>IF($L9&gt;0,$L9*BD9,0)</f>
        <v>0</v>
      </c>
      <c r="BF9" s="302">
        <f>IF($L9&gt;0,AP9,0)</f>
        <v>0</v>
      </c>
      <c r="BG9" s="312">
        <f>IF($L9&gt;0,$L9*BF9,0)</f>
        <v>0</v>
      </c>
      <c r="BH9" s="302">
        <f>IF($L9&gt;0,AR9,0)</f>
        <v>0</v>
      </c>
      <c r="BI9" s="302">
        <f>IF($L9&gt;0,$L9*BH9,0)</f>
        <v>0</v>
      </c>
      <c r="BJ9" s="302">
        <f>IF($L9&gt;0,AT9,0)</f>
        <v>0</v>
      </c>
      <c r="BK9" s="334">
        <f>IF($L9&gt;0,$L9*BJ9,0)</f>
        <v>0</v>
      </c>
      <c r="BL9" s="315" t="str">
        <f>IF(F9=vstupy!F$6,"1",0)</f>
        <v>1</v>
      </c>
      <c r="BM9" s="290">
        <f>IF($BL9="1",AF9,0)</f>
        <v>0</v>
      </c>
      <c r="BN9" s="302">
        <f t="shared" ref="BN9:BT9" si="6">IF($BL9="1",AG9,0)</f>
        <v>0</v>
      </c>
      <c r="BO9" s="302">
        <f t="shared" si="6"/>
        <v>0</v>
      </c>
      <c r="BP9" s="302">
        <f t="shared" si="6"/>
        <v>0</v>
      </c>
      <c r="BQ9" s="302">
        <f t="shared" si="6"/>
        <v>0</v>
      </c>
      <c r="BR9" s="302">
        <f t="shared" si="6"/>
        <v>0</v>
      </c>
      <c r="BS9" s="302">
        <f t="shared" si="6"/>
        <v>0</v>
      </c>
      <c r="BT9" s="334">
        <f t="shared" si="6"/>
        <v>0</v>
      </c>
      <c r="BU9" s="290">
        <f>IF($BL9="1",AN9,0)</f>
        <v>0</v>
      </c>
      <c r="BV9" s="311">
        <f t="shared" ref="BV9:CB9" si="7">IF($BL9="1",AO9,0)</f>
        <v>0</v>
      </c>
      <c r="BW9" s="311">
        <f t="shared" si="7"/>
        <v>0</v>
      </c>
      <c r="BX9" s="311">
        <f t="shared" si="7"/>
        <v>0</v>
      </c>
      <c r="BY9" s="311">
        <f t="shared" si="7"/>
        <v>3000</v>
      </c>
      <c r="BZ9" s="311">
        <f t="shared" si="7"/>
        <v>6000000</v>
      </c>
      <c r="CA9" s="311">
        <f t="shared" si="7"/>
        <v>0</v>
      </c>
      <c r="CB9" s="348">
        <f t="shared" si="7"/>
        <v>0</v>
      </c>
      <c r="CC9" s="318">
        <f>IFERROR(IF($X9="N/A",Z9+AB9+AD9,X9+Z9+AB9+AD9),0)</f>
        <v>3000</v>
      </c>
      <c r="CD9" s="327">
        <f>Y9+AA9+AC9+AE9</f>
        <v>6000000</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51</v>
      </c>
      <c r="U10" s="218">
        <f>IFERROR(VLOOKUP(T10,vstupy!$B$2:$C$12,2,FALSE),0)</f>
        <v>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6"/>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9"/>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6"/>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9"/>
      <c r="CC11" s="291"/>
      <c r="CD11" s="314"/>
    </row>
    <row r="12" spans="1:82" s="20" customFormat="1" ht="12.6" customHeight="1" x14ac:dyDescent="0.2">
      <c r="B12" s="285">
        <v>2</v>
      </c>
      <c r="C12" s="270"/>
      <c r="D12" s="269"/>
      <c r="E12" s="269"/>
      <c r="F12" s="269" t="s">
        <v>177</v>
      </c>
      <c r="G12" s="284"/>
      <c r="H12" s="269"/>
      <c r="I12" s="272"/>
      <c r="J12" s="321">
        <f t="shared" ref="J12" si="8">IF(I12="N",0,I12)</f>
        <v>0</v>
      </c>
      <c r="K12" s="272"/>
      <c r="L12" s="273">
        <f t="shared" si="1"/>
        <v>0</v>
      </c>
      <c r="M12" s="269" t="s">
        <v>177</v>
      </c>
      <c r="N12" s="283"/>
      <c r="O12" s="283"/>
      <c r="P12" s="283"/>
      <c r="Q12" s="286" t="s">
        <v>50</v>
      </c>
      <c r="R12" s="300">
        <f>VLOOKUP(Q12,vstupy!$B$17:$C$27,2,FALSE)</f>
        <v>0</v>
      </c>
      <c r="S12" s="283"/>
      <c r="T12" s="153" t="s">
        <v>51</v>
      </c>
      <c r="U12" s="218">
        <f>IFERROR(VLOOKUP(T12,vstupy!$B$2:$C$12,2,FALSE),0)</f>
        <v>0</v>
      </c>
      <c r="V12" s="286" t="s">
        <v>50</v>
      </c>
      <c r="W12" s="279">
        <f>VLOOKUP(V12,vstupy!$B$17:$C$27,2,FALSE)</f>
        <v>0</v>
      </c>
      <c r="X12" s="281" t="str">
        <f t="shared" ref="X12" si="9">IFERROR(IF(J12=0,"N",N12/I12),0)</f>
        <v>N</v>
      </c>
      <c r="Y12" s="276">
        <f t="shared" ref="Y12:Y24" si="10">N12</f>
        <v>0</v>
      </c>
      <c r="Z12" s="276" t="str">
        <f t="shared" ref="Z12" si="11">IFERROR(IF(J12=0,"N",O12/I12),0)</f>
        <v>N</v>
      </c>
      <c r="AA12" s="276">
        <f t="shared" ref="AA12" si="12">O12</f>
        <v>0</v>
      </c>
      <c r="AB12" s="276">
        <f t="shared" ref="AB12" si="13">P12*R12</f>
        <v>0</v>
      </c>
      <c r="AC12" s="276">
        <f t="shared" ref="AC12" si="14">IFERROR(AB12*J12,0)</f>
        <v>0</v>
      </c>
      <c r="AD12" s="278">
        <f>IF(S12&gt;0,IF(W12&gt;0,($G$6/160)*(S12/60)*W12,0),IF(W12&gt;0,($G$6/160)*((U12+U13+U14)/60)*W12,0))</f>
        <v>0</v>
      </c>
      <c r="AE12" s="274">
        <f t="shared" ref="AE12:AE75" si="15">IFERROR(AD12*J12,0)</f>
        <v>0</v>
      </c>
      <c r="AF12" s="291">
        <f>IF($M12="In (zvyšuje náklady)",X12,0)</f>
        <v>0</v>
      </c>
      <c r="AG12" s="303">
        <f t="shared" ref="AG12:AM12" si="16">IF($M12="In (zvyšuje náklady)",Y12,0)</f>
        <v>0</v>
      </c>
      <c r="AH12" s="303">
        <f t="shared" si="16"/>
        <v>0</v>
      </c>
      <c r="AI12" s="303">
        <f t="shared" si="16"/>
        <v>0</v>
      </c>
      <c r="AJ12" s="303">
        <f t="shared" si="16"/>
        <v>0</v>
      </c>
      <c r="AK12" s="303">
        <f t="shared" si="16"/>
        <v>0</v>
      </c>
      <c r="AL12" s="303">
        <f t="shared" si="16"/>
        <v>0</v>
      </c>
      <c r="AM12" s="314">
        <f t="shared" si="16"/>
        <v>0</v>
      </c>
      <c r="AN12" s="306" t="str">
        <f t="shared" ref="AN12" si="17">IF($M12="In (zvyšuje náklady)",0,X12)</f>
        <v>N</v>
      </c>
      <c r="AO12" s="306">
        <f t="shared" ref="AO12" si="18">IF($M12="In (zvyšuje náklady)",0,Y12)</f>
        <v>0</v>
      </c>
      <c r="AP12" s="306" t="str">
        <f t="shared" ref="AP12" si="19">IF($M12="In (zvyšuje náklady)",0,Z12)</f>
        <v>N</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0</v>
      </c>
      <c r="AU12" s="335">
        <f t="shared" ref="AU12" si="24">IF($M12="In (zvyšuje náklady)",0,AE12)</f>
        <v>0</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f>IF(F12=vstupy!F$6,"1",0)</f>
        <v>0</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9">
        <f t="shared" ref="CB12" si="52">IF($BL12="1",AU12,0)</f>
        <v>0</v>
      </c>
      <c r="CC12" s="291">
        <f>IFERROR(IF($X12="N/A",Z12+AB12+AD12,X12+Z12+AB12+AD12),0)</f>
        <v>0</v>
      </c>
      <c r="CD12" s="314">
        <f>Y12+AA12+AC12+AE12</f>
        <v>0</v>
      </c>
    </row>
    <row r="13" spans="1:82" s="20" customFormat="1" ht="12.6" customHeight="1" x14ac:dyDescent="0.2">
      <c r="B13" s="285"/>
      <c r="C13" s="270"/>
      <c r="D13" s="269"/>
      <c r="E13" s="269"/>
      <c r="F13" s="269"/>
      <c r="G13" s="284"/>
      <c r="H13" s="269"/>
      <c r="I13" s="272"/>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6"/>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9"/>
      <c r="CC13" s="291"/>
      <c r="CD13" s="314"/>
    </row>
    <row r="14" spans="1:82" s="20" customFormat="1" ht="12.6" customHeight="1" x14ac:dyDescent="0.2">
      <c r="B14" s="285"/>
      <c r="C14" s="270"/>
      <c r="D14" s="269"/>
      <c r="E14" s="269"/>
      <c r="F14" s="269"/>
      <c r="G14" s="284"/>
      <c r="H14" s="269"/>
      <c r="I14" s="272"/>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6"/>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9"/>
      <c r="CC14" s="291"/>
      <c r="CD14" s="314"/>
    </row>
    <row r="15" spans="1:82" s="20" customFormat="1" ht="12.6" customHeight="1" x14ac:dyDescent="0.2">
      <c r="B15" s="285">
        <v>3</v>
      </c>
      <c r="C15" s="270"/>
      <c r="D15" s="269"/>
      <c r="E15" s="269"/>
      <c r="F15" s="269" t="s">
        <v>177</v>
      </c>
      <c r="G15" s="284"/>
      <c r="H15" s="269"/>
      <c r="I15" s="269"/>
      <c r="J15" s="273">
        <f t="shared" ref="J15" si="53">IF(I15="N",0,I15)</f>
        <v>0</v>
      </c>
      <c r="K15" s="269"/>
      <c r="L15" s="273">
        <f t="shared" ref="L15" si="54">IF(K15="N",0,K15)</f>
        <v>0</v>
      </c>
      <c r="M15" s="269" t="s">
        <v>177</v>
      </c>
      <c r="N15" s="283"/>
      <c r="O15" s="283"/>
      <c r="P15" s="301"/>
      <c r="Q15" s="286" t="s">
        <v>50</v>
      </c>
      <c r="R15" s="300">
        <f>VLOOKUP(Q15,vstupy!$B$17:$C$27,2,FALSE)</f>
        <v>0</v>
      </c>
      <c r="S15" s="283"/>
      <c r="T15" s="153" t="s">
        <v>51</v>
      </c>
      <c r="U15" s="218">
        <f>IFERROR(VLOOKUP(T15,vstupy!$B$2:$C$12,2,FALSE),0)</f>
        <v>0</v>
      </c>
      <c r="V15" s="286" t="s">
        <v>50</v>
      </c>
      <c r="W15" s="279">
        <f>VLOOKUP(V15,vstupy!$B$17:$C$27,2,FALSE)</f>
        <v>0</v>
      </c>
      <c r="X15" s="281" t="str">
        <f t="shared" ref="X15" si="55">IFERROR(IF(J15=0,"N",N15/I15),0)</f>
        <v>N</v>
      </c>
      <c r="Y15" s="276">
        <f t="shared" si="10"/>
        <v>0</v>
      </c>
      <c r="Z15" s="276" t="str">
        <f t="shared" ref="Z15" si="56">IFERROR(IF(J15=0,"N",O15/I15),0)</f>
        <v>N</v>
      </c>
      <c r="AA15" s="276">
        <f t="shared" ref="AA15" si="57">O15</f>
        <v>0</v>
      </c>
      <c r="AB15" s="276">
        <f t="shared" ref="AB15" si="58">P15*R15</f>
        <v>0</v>
      </c>
      <c r="AC15" s="276">
        <f t="shared" ref="AC15:AC78" si="59">IFERROR(AB15*J15,0)</f>
        <v>0</v>
      </c>
      <c r="AD15" s="278">
        <f t="shared" ref="AD15" si="60">IF(S15&gt;0,IF(W15&gt;0,($G$6/160)*(S15/60)*W15,0),IF(W15&gt;0,($G$6/160)*((U15+U16+U17)/60)*W15,0))</f>
        <v>0</v>
      </c>
      <c r="AE15" s="274">
        <f t="shared" si="15"/>
        <v>0</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0</v>
      </c>
      <c r="AM15" s="314">
        <f t="shared" si="61"/>
        <v>0</v>
      </c>
      <c r="AN15" s="306" t="str">
        <f t="shared" ref="AN15" si="62">IF($M15="In (zvyšuje náklady)",0,X15)</f>
        <v>N</v>
      </c>
      <c r="AO15" s="306">
        <f t="shared" ref="AO15" si="63">IF($M15="In (zvyšuje náklady)",0,Y15)</f>
        <v>0</v>
      </c>
      <c r="AP15" s="306" t="str">
        <f t="shared" ref="AP15" si="64">IF($M15="In (zvyšuje náklady)",0,Z15)</f>
        <v>N</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0</v>
      </c>
      <c r="AU15" s="335">
        <f t="shared" ref="AU15" si="69">IF($M15="In (zvyšuje náklady)",0,AE15)</f>
        <v>0</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f>IF(F15=vstupy!F$6,"1",0)</f>
        <v>0</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9">
        <f t="shared" ref="CB15" si="97">IF($BL15="1",AU15,0)</f>
        <v>0</v>
      </c>
      <c r="CC15" s="291">
        <f>IFERROR(IF($X15="N/A",Z15+AB15+AD15,X15+Z15+AB15+AD15),0)</f>
        <v>0</v>
      </c>
      <c r="CD15" s="314">
        <f>Y15+AA15+AC15+AE15</f>
        <v>0</v>
      </c>
    </row>
    <row r="16" spans="1:82" s="20" customFormat="1" ht="12.6" customHeight="1" x14ac:dyDescent="0.2">
      <c r="B16" s="285"/>
      <c r="C16" s="270"/>
      <c r="D16" s="269"/>
      <c r="E16" s="269"/>
      <c r="F16" s="269"/>
      <c r="G16" s="284"/>
      <c r="H16" s="269"/>
      <c r="I16" s="269"/>
      <c r="J16" s="273"/>
      <c r="K16" s="269"/>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6"/>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9"/>
      <c r="CC16" s="291"/>
      <c r="CD16" s="314"/>
    </row>
    <row r="17" spans="1:82" s="20" customFormat="1" ht="12.6" customHeight="1" x14ac:dyDescent="0.2">
      <c r="B17" s="285"/>
      <c r="C17" s="270"/>
      <c r="D17" s="269"/>
      <c r="E17" s="269"/>
      <c r="F17" s="269"/>
      <c r="G17" s="284"/>
      <c r="H17" s="269"/>
      <c r="I17" s="269"/>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6"/>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9"/>
      <c r="CC17" s="291"/>
      <c r="CD17" s="314"/>
    </row>
    <row r="18" spans="1:82" s="20" customFormat="1" ht="12.6" customHeight="1" x14ac:dyDescent="0.2">
      <c r="B18" s="285">
        <v>4</v>
      </c>
      <c r="C18" s="270"/>
      <c r="D18" s="269"/>
      <c r="E18" s="269"/>
      <c r="F18" s="269" t="s">
        <v>177</v>
      </c>
      <c r="G18" s="284"/>
      <c r="H18" s="269"/>
      <c r="I18" s="269"/>
      <c r="J18" s="273">
        <f t="shared" ref="J18" si="98">IF(I18="N",0,I18)</f>
        <v>0</v>
      </c>
      <c r="K18" s="269"/>
      <c r="L18" s="273">
        <f t="shared" ref="L18" si="99">IF(K18="N",0,K18)</f>
        <v>0</v>
      </c>
      <c r="M18" s="269" t="s">
        <v>177</v>
      </c>
      <c r="N18" s="283"/>
      <c r="O18" s="283"/>
      <c r="P18" s="301"/>
      <c r="Q18" s="286" t="s">
        <v>50</v>
      </c>
      <c r="R18" s="300">
        <f>VLOOKUP(Q18,vstupy!$B$17:$C$27,2,FALSE)</f>
        <v>0</v>
      </c>
      <c r="S18" s="283"/>
      <c r="T18" s="153" t="s">
        <v>51</v>
      </c>
      <c r="U18" s="218">
        <f>IFERROR(VLOOKUP(T18,vstupy!$B$2:$C$12,2,FALSE),0)</f>
        <v>0</v>
      </c>
      <c r="V18" s="286" t="s">
        <v>50</v>
      </c>
      <c r="W18" s="279">
        <f>VLOOKUP(V18,vstupy!$B$17:$C$27,2,FALSE)</f>
        <v>0</v>
      </c>
      <c r="X18" s="281" t="str">
        <f t="shared" ref="X18" si="100">IFERROR(IF(J18=0,"N",N18/I18),0)</f>
        <v>N</v>
      </c>
      <c r="Y18" s="276">
        <f>N18</f>
        <v>0</v>
      </c>
      <c r="Z18" s="276" t="str">
        <f t="shared" ref="Z18" si="101">IFERROR(IF(J18=0,"N",O18/I18),0)</f>
        <v>N</v>
      </c>
      <c r="AA18" s="276">
        <f t="shared" ref="AA18" si="102">O18</f>
        <v>0</v>
      </c>
      <c r="AB18" s="276">
        <f t="shared" ref="AB18" si="103">P18*R18</f>
        <v>0</v>
      </c>
      <c r="AC18" s="276">
        <f t="shared" si="59"/>
        <v>0</v>
      </c>
      <c r="AD18" s="278">
        <f t="shared" ref="AD18" si="104">IF(S18&gt;0,IF(W18&gt;0,($G$6/160)*(S18/60)*W18,0),IF(W18&gt;0,($G$6/160)*((U18+U19+U20)/60)*W18,0))</f>
        <v>0</v>
      </c>
      <c r="AE18" s="274">
        <f t="shared" si="15"/>
        <v>0</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0</v>
      </c>
      <c r="AM18" s="314">
        <f t="shared" si="105"/>
        <v>0</v>
      </c>
      <c r="AN18" s="306" t="str">
        <f t="shared" ref="AN18" si="106">IF($M18="In (zvyšuje náklady)",0,X18)</f>
        <v>N</v>
      </c>
      <c r="AO18" s="306">
        <f t="shared" ref="AO18" si="107">IF($M18="In (zvyšuje náklady)",0,Y18)</f>
        <v>0</v>
      </c>
      <c r="AP18" s="306" t="str">
        <f t="shared" ref="AP18" si="108">IF($M18="In (zvyšuje náklady)",0,Z18)</f>
        <v>N</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0</v>
      </c>
      <c r="AU18" s="335">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f>IF(F18=vstupy!F$6,"1",0)</f>
        <v>0</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0</v>
      </c>
      <c r="BT18" s="314">
        <f t="shared" ref="BT18" si="133">IF($BL18="1",AM18,0)</f>
        <v>0</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9">
        <f t="shared" ref="CB18" si="141">IF($BL18="1",AU18,0)</f>
        <v>0</v>
      </c>
      <c r="CC18" s="291">
        <f>IFERROR(IF($X18="N/A",Z18+AB18+AD18,X18+Z18+AB18+AD18),0)</f>
        <v>0</v>
      </c>
      <c r="CD18" s="314">
        <f>Y18+AA18+AC18+AE18</f>
        <v>0</v>
      </c>
    </row>
    <row r="19" spans="1:82" s="20" customFormat="1" ht="12.6" customHeight="1" x14ac:dyDescent="0.2">
      <c r="B19" s="285"/>
      <c r="C19" s="270"/>
      <c r="D19" s="269"/>
      <c r="E19" s="269"/>
      <c r="F19" s="269"/>
      <c r="G19" s="284"/>
      <c r="H19" s="269"/>
      <c r="I19" s="269"/>
      <c r="J19" s="273"/>
      <c r="K19" s="269"/>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6"/>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9"/>
      <c r="CC19" s="291"/>
      <c r="CD19" s="314"/>
    </row>
    <row r="20" spans="1:82" s="20" customFormat="1" ht="12.6" customHeight="1" x14ac:dyDescent="0.2">
      <c r="B20" s="285"/>
      <c r="C20" s="270"/>
      <c r="D20" s="269"/>
      <c r="E20" s="269"/>
      <c r="F20" s="269"/>
      <c r="G20" s="284"/>
      <c r="H20" s="269"/>
      <c r="I20" s="269"/>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6"/>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9"/>
      <c r="CC20" s="291"/>
      <c r="CD20" s="314"/>
    </row>
    <row r="21" spans="1:82" ht="12.6" customHeight="1" x14ac:dyDescent="0.2">
      <c r="B21" s="285">
        <v>5</v>
      </c>
      <c r="C21" s="270"/>
      <c r="D21" s="269"/>
      <c r="E21" s="269"/>
      <c r="F21" s="269" t="s">
        <v>177</v>
      </c>
      <c r="G21" s="284"/>
      <c r="H21" s="269"/>
      <c r="I21" s="325"/>
      <c r="J21" s="273">
        <f t="shared" ref="J21" si="142">IF(I21="N",0,I21)</f>
        <v>0</v>
      </c>
      <c r="K21" s="269"/>
      <c r="L21" s="273">
        <f t="shared" ref="L21" si="143">IF(K21="N",0,K21)</f>
        <v>0</v>
      </c>
      <c r="M21" s="269" t="s">
        <v>177</v>
      </c>
      <c r="N21" s="283"/>
      <c r="O21" s="283"/>
      <c r="P21" s="301"/>
      <c r="Q21" s="286" t="s">
        <v>50</v>
      </c>
      <c r="R21" s="300">
        <f>VLOOKUP(Q21,vstupy!$B$17:$C$27,2,FALSE)</f>
        <v>0</v>
      </c>
      <c r="S21" s="283"/>
      <c r="T21" s="153" t="s">
        <v>51</v>
      </c>
      <c r="U21" s="218">
        <f>IFERROR(VLOOKUP(T21,vstupy!$B$2:$C$12,2,FALSE),0)</f>
        <v>0</v>
      </c>
      <c r="V21" s="286" t="s">
        <v>50</v>
      </c>
      <c r="W21" s="279">
        <f>VLOOKUP(V21,vstupy!$B$17:$C$27,2,FALSE)</f>
        <v>0</v>
      </c>
      <c r="X21" s="281" t="str">
        <f t="shared" ref="X21" si="144">IFERROR(IF(J21=0,"N",N21/I21),0)</f>
        <v>N</v>
      </c>
      <c r="Y21" s="276">
        <f t="shared" si="10"/>
        <v>0</v>
      </c>
      <c r="Z21" s="276" t="str">
        <f t="shared" ref="Z21" si="145">IFERROR(IF(J21=0,"N",O21/I21),0)</f>
        <v>N</v>
      </c>
      <c r="AA21" s="276">
        <f t="shared" ref="AA21" si="146">O21</f>
        <v>0</v>
      </c>
      <c r="AB21" s="276">
        <f t="shared" ref="AB21" si="147">P21*R21</f>
        <v>0</v>
      </c>
      <c r="AC21" s="276">
        <f t="shared" si="59"/>
        <v>0</v>
      </c>
      <c r="AD21" s="278">
        <f t="shared" ref="AD21" si="148">IF(S21&gt;0,IF(W21&gt;0,($G$6/160)*(S21/60)*W21,0),IF(W21&gt;0,($G$6/160)*((U21+U22+U23)/60)*W21,0))</f>
        <v>0</v>
      </c>
      <c r="AE21" s="274">
        <f t="shared" si="15"/>
        <v>0</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0</v>
      </c>
      <c r="AM21" s="314">
        <f t="shared" si="149"/>
        <v>0</v>
      </c>
      <c r="AN21" s="306" t="str">
        <f t="shared" ref="AN21" si="150">IF($M21="In (zvyšuje náklady)",0,X21)</f>
        <v>N</v>
      </c>
      <c r="AO21" s="306">
        <f t="shared" ref="AO21" si="151">IF($M21="In (zvyšuje náklady)",0,Y21)</f>
        <v>0</v>
      </c>
      <c r="AP21" s="306" t="str">
        <f t="shared" ref="AP21" si="152">IF($M21="In (zvyšuje náklady)",0,Z21)</f>
        <v>N</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0</v>
      </c>
      <c r="AU21" s="335">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0</v>
      </c>
      <c r="BC21" s="314">
        <f t="shared" ref="BC21" si="161">IF($L21&gt;0,$L21*BB21,0)</f>
        <v>0</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f>IF(F21=vstupy!F$6,"1",0)</f>
        <v>0</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0</v>
      </c>
      <c r="BT21" s="314">
        <f t="shared" ref="BT21" si="177">IF($BL21="1",AM21,0)</f>
        <v>0</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9">
        <f t="shared" ref="CB21" si="185">IF($BL21="1",AU21,0)</f>
        <v>0</v>
      </c>
      <c r="CC21" s="291">
        <f>IFERROR(IF($X21="N/A",Z21+AB21+AD21,X21+Z21+AB21+AD21),0)</f>
        <v>0</v>
      </c>
      <c r="CD21" s="314">
        <f>Y21+AA21+AC21+AE21</f>
        <v>0</v>
      </c>
    </row>
    <row r="22" spans="1:82" ht="12.6" customHeight="1" x14ac:dyDescent="0.2">
      <c r="B22" s="285"/>
      <c r="C22" s="270"/>
      <c r="D22" s="269"/>
      <c r="E22" s="269"/>
      <c r="F22" s="269"/>
      <c r="G22" s="284"/>
      <c r="H22" s="269"/>
      <c r="I22" s="325"/>
      <c r="J22" s="273"/>
      <c r="K22" s="269"/>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6"/>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9"/>
      <c r="CC22" s="291"/>
      <c r="CD22" s="314"/>
    </row>
    <row r="23" spans="1:82" ht="12.6" customHeight="1" x14ac:dyDescent="0.2">
      <c r="B23" s="285"/>
      <c r="C23" s="270"/>
      <c r="D23" s="269"/>
      <c r="E23" s="269"/>
      <c r="F23" s="269"/>
      <c r="G23" s="284"/>
      <c r="H23" s="269"/>
      <c r="I23" s="325"/>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6"/>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9"/>
      <c r="CC23" s="291"/>
      <c r="CD23" s="314"/>
    </row>
    <row r="24" spans="1:82" s="20" customFormat="1" ht="12.6" customHeight="1" x14ac:dyDescent="0.2">
      <c r="B24" s="285">
        <v>6</v>
      </c>
      <c r="C24" s="270"/>
      <c r="D24" s="269"/>
      <c r="E24" s="269"/>
      <c r="F24" s="269" t="s">
        <v>177</v>
      </c>
      <c r="G24" s="284"/>
      <c r="H24" s="269"/>
      <c r="I24" s="269"/>
      <c r="J24" s="273">
        <f t="shared" ref="J24:J27" si="186">IF(I24="N",0,I24)</f>
        <v>0</v>
      </c>
      <c r="K24" s="269"/>
      <c r="L24" s="273">
        <f t="shared" ref="L24" si="187">IF(K24="N",0,K24)</f>
        <v>0</v>
      </c>
      <c r="M24" s="269" t="s">
        <v>177</v>
      </c>
      <c r="N24" s="283"/>
      <c r="O24" s="283"/>
      <c r="P24" s="301"/>
      <c r="Q24" s="286" t="s">
        <v>50</v>
      </c>
      <c r="R24" s="300">
        <f>VLOOKUP(Q24,vstupy!$B$17:$C$27,2,FALSE)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5">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9">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6"/>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9"/>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6"/>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9"/>
      <c r="CC26" s="291"/>
      <c r="CD26" s="314"/>
    </row>
    <row r="27" spans="1:82" ht="12.6" customHeight="1" x14ac:dyDescent="0.2">
      <c r="B27" s="285">
        <v>7</v>
      </c>
      <c r="C27" s="270"/>
      <c r="D27" s="269"/>
      <c r="E27" s="269"/>
      <c r="F27" s="269" t="s">
        <v>177</v>
      </c>
      <c r="G27" s="284"/>
      <c r="H27" s="269"/>
      <c r="I27" s="269"/>
      <c r="J27" s="273">
        <f t="shared" si="186"/>
        <v>0</v>
      </c>
      <c r="K27" s="269"/>
      <c r="L27" s="273">
        <f t="shared" ref="L27" si="230">IF(K27="N",0,K27)</f>
        <v>0</v>
      </c>
      <c r="M27" s="269" t="s">
        <v>177</v>
      </c>
      <c r="N27" s="283"/>
      <c r="O27" s="283"/>
      <c r="P27" s="301"/>
      <c r="Q27" s="286" t="s">
        <v>50</v>
      </c>
      <c r="R27" s="300">
        <f>VLOOKUP(Q27,vstupy!$B$17:$C$27,2,FALSE)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5">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9">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6"/>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9"/>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6"/>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9"/>
      <c r="CC29" s="291"/>
      <c r="CD29" s="314"/>
    </row>
    <row r="30" spans="1:82" ht="12.6" customHeight="1" x14ac:dyDescent="0.2">
      <c r="A30" s="20"/>
      <c r="B30" s="285">
        <v>8</v>
      </c>
      <c r="C30" s="270"/>
      <c r="D30" s="269"/>
      <c r="E30" s="269"/>
      <c r="F30" s="269" t="s">
        <v>177</v>
      </c>
      <c r="G30" s="284"/>
      <c r="H30" s="269"/>
      <c r="I30" s="269"/>
      <c r="J30" s="273">
        <f t="shared" ref="J30" si="276">IF(I30="N",0,I30)</f>
        <v>0</v>
      </c>
      <c r="K30" s="269"/>
      <c r="L30" s="273">
        <f t="shared" ref="L30" si="277">IF(K30="N",0,K30)</f>
        <v>0</v>
      </c>
      <c r="M30" s="269" t="s">
        <v>177</v>
      </c>
      <c r="N30" s="283"/>
      <c r="O30" s="283"/>
      <c r="P30" s="301"/>
      <c r="Q30" s="286" t="s">
        <v>50</v>
      </c>
      <c r="R30" s="300">
        <f>VLOOKUP(Q30,vstupy!$B$17:$C$27,2,FALSE)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5">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9">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6"/>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9"/>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6"/>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9"/>
      <c r="CC32" s="291"/>
      <c r="CD32" s="314"/>
    </row>
    <row r="33" spans="2:82" ht="12.6" customHeight="1" x14ac:dyDescent="0.2">
      <c r="B33" s="285">
        <v>9</v>
      </c>
      <c r="C33" s="270"/>
      <c r="D33" s="269"/>
      <c r="E33" s="269"/>
      <c r="F33" s="269" t="s">
        <v>177</v>
      </c>
      <c r="G33" s="284"/>
      <c r="H33" s="269"/>
      <c r="I33" s="269"/>
      <c r="J33" s="273">
        <f t="shared" ref="J33" si="321">IF(I33="N",0,I33)</f>
        <v>0</v>
      </c>
      <c r="K33" s="269"/>
      <c r="L33" s="273">
        <f t="shared" ref="L33" si="322">IF(K33="N",0,K33)</f>
        <v>0</v>
      </c>
      <c r="M33" s="269" t="s">
        <v>177</v>
      </c>
      <c r="N33" s="283"/>
      <c r="O33" s="283"/>
      <c r="P33" s="301"/>
      <c r="Q33" s="286" t="s">
        <v>50</v>
      </c>
      <c r="R33" s="300">
        <f>VLOOKUP(Q33,vstupy!$B$17:$C$27,2,FALSE)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5">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9">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6"/>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9"/>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6"/>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9"/>
      <c r="CC35" s="291"/>
      <c r="CD35" s="314"/>
    </row>
    <row r="36" spans="2:82" s="20" customFormat="1" ht="12.6" customHeight="1" x14ac:dyDescent="0.2">
      <c r="B36" s="285">
        <v>10</v>
      </c>
      <c r="C36" s="269"/>
      <c r="D36" s="269"/>
      <c r="E36" s="269"/>
      <c r="F36" s="269" t="s">
        <v>177</v>
      </c>
      <c r="G36" s="284"/>
      <c r="H36" s="269"/>
      <c r="I36" s="269"/>
      <c r="J36" s="273">
        <f t="shared" ref="J36" si="366">IF(I36="N",0,I36)</f>
        <v>0</v>
      </c>
      <c r="K36" s="269"/>
      <c r="L36" s="273">
        <f t="shared" ref="L36" si="367">IF(K36="N",0,K36)</f>
        <v>0</v>
      </c>
      <c r="M36" s="269" t="s">
        <v>177</v>
      </c>
      <c r="N36" s="283"/>
      <c r="O36" s="283"/>
      <c r="P36" s="301"/>
      <c r="Q36" s="286" t="s">
        <v>50</v>
      </c>
      <c r="R36" s="300">
        <f>VLOOKUP(Q36,vstupy!$B$17:$C$27,2,FALSE)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5">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9">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6"/>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9"/>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6"/>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9"/>
      <c r="CC38" s="291"/>
      <c r="CD38" s="314"/>
    </row>
    <row r="39" spans="2:82" s="20" customFormat="1" ht="12.6" customHeight="1" x14ac:dyDescent="0.2">
      <c r="B39" s="285">
        <v>11</v>
      </c>
      <c r="C39" s="269"/>
      <c r="D39" s="269"/>
      <c r="E39" s="269"/>
      <c r="F39" s="269" t="s">
        <v>177</v>
      </c>
      <c r="G39" s="284"/>
      <c r="H39" s="269"/>
      <c r="I39" s="269"/>
      <c r="J39" s="273">
        <f t="shared" ref="J39" si="411">IF(I39="N",0,I39)</f>
        <v>0</v>
      </c>
      <c r="K39" s="269"/>
      <c r="L39" s="273">
        <f t="shared" ref="L39" si="412">IF(K39="N",0,K39)</f>
        <v>0</v>
      </c>
      <c r="M39" s="269" t="s">
        <v>177</v>
      </c>
      <c r="N39" s="283"/>
      <c r="O39" s="283"/>
      <c r="P39" s="301"/>
      <c r="Q39" s="286" t="s">
        <v>50</v>
      </c>
      <c r="R39" s="300">
        <f>VLOOKUP(Q39,vstupy!$B$17:$C$27,2,FALSE)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5">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9">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6"/>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9"/>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6"/>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9"/>
      <c r="CC41" s="291"/>
      <c r="CD41" s="314"/>
    </row>
    <row r="42" spans="2:82" ht="12.6" customHeight="1" x14ac:dyDescent="0.2">
      <c r="B42" s="285">
        <v>12</v>
      </c>
      <c r="C42" s="270"/>
      <c r="D42" s="270"/>
      <c r="E42" s="270"/>
      <c r="F42" s="269" t="s">
        <v>177</v>
      </c>
      <c r="G42" s="284"/>
      <c r="H42" s="269"/>
      <c r="I42" s="269"/>
      <c r="J42" s="273">
        <f t="shared" ref="J42" si="456">IF(I42="N",0,I42)</f>
        <v>0</v>
      </c>
      <c r="K42" s="269"/>
      <c r="L42" s="273">
        <f t="shared" ref="L42" si="457">IF(K42="N",0,K42)</f>
        <v>0</v>
      </c>
      <c r="M42" s="269" t="s">
        <v>177</v>
      </c>
      <c r="N42" s="269"/>
      <c r="O42" s="269"/>
      <c r="P42" s="301"/>
      <c r="Q42" s="286" t="s">
        <v>50</v>
      </c>
      <c r="R42" s="300">
        <f>VLOOKUP(Q42,vstupy!$B$17:$C$27,2,FALSE)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5">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9">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6"/>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9"/>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6"/>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9"/>
      <c r="CC44" s="291"/>
      <c r="CD44" s="314"/>
    </row>
    <row r="45" spans="2:82" s="20" customFormat="1" ht="12.6" customHeight="1" x14ac:dyDescent="0.2">
      <c r="B45" s="285">
        <v>13</v>
      </c>
      <c r="C45" s="270"/>
      <c r="D45" s="270"/>
      <c r="E45" s="270"/>
      <c r="F45" s="269" t="s">
        <v>177</v>
      </c>
      <c r="G45" s="284"/>
      <c r="H45" s="269"/>
      <c r="I45" s="269"/>
      <c r="J45" s="273">
        <f>IF(I45="N",0,I45)</f>
        <v>0</v>
      </c>
      <c r="K45" s="269"/>
      <c r="L45" s="273">
        <f t="shared" ref="L45" si="501">IF(K45="N",0,K45)</f>
        <v>0</v>
      </c>
      <c r="M45" s="269" t="s">
        <v>177</v>
      </c>
      <c r="N45" s="269"/>
      <c r="O45" s="269"/>
      <c r="P45" s="301"/>
      <c r="Q45" s="286" t="s">
        <v>50</v>
      </c>
      <c r="R45" s="300">
        <f>VLOOKUP(Q45,vstupy!$B$17:$C$27,2,FALSE)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5">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9">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6"/>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9"/>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6"/>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9"/>
      <c r="CC47" s="291"/>
      <c r="CD47" s="314"/>
    </row>
    <row r="48" spans="2:82" ht="12.6" customHeight="1" x14ac:dyDescent="0.2">
      <c r="B48" s="285">
        <v>14</v>
      </c>
      <c r="C48" s="270"/>
      <c r="D48" s="270"/>
      <c r="E48" s="270"/>
      <c r="F48" s="269" t="s">
        <v>177</v>
      </c>
      <c r="G48" s="284"/>
      <c r="H48" s="269"/>
      <c r="I48" s="269"/>
      <c r="J48" s="273">
        <f t="shared" ref="J48" si="545">IF(I48="N",0,I48)</f>
        <v>0</v>
      </c>
      <c r="K48" s="269"/>
      <c r="L48" s="273">
        <f t="shared" ref="L48" si="546">IF(K48="N",0,K48)</f>
        <v>0</v>
      </c>
      <c r="M48" s="269" t="s">
        <v>177</v>
      </c>
      <c r="N48" s="269"/>
      <c r="O48" s="269"/>
      <c r="P48" s="301"/>
      <c r="Q48" s="286" t="s">
        <v>50</v>
      </c>
      <c r="R48" s="300">
        <f>VLOOKUP(Q48,vstupy!$B$17:$C$27,2,FALSE)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5">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9">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6"/>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9"/>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6"/>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9"/>
      <c r="CC50" s="291"/>
      <c r="CD50" s="314"/>
    </row>
    <row r="51" spans="1:82" ht="12.6" customHeight="1" x14ac:dyDescent="0.2">
      <c r="A51" s="20"/>
      <c r="B51" s="285">
        <v>15</v>
      </c>
      <c r="C51" s="270"/>
      <c r="D51" s="270"/>
      <c r="E51" s="270"/>
      <c r="F51" s="269" t="s">
        <v>177</v>
      </c>
      <c r="G51" s="284"/>
      <c r="H51" s="269"/>
      <c r="I51" s="269"/>
      <c r="J51" s="273">
        <f t="shared" ref="J51" si="590">IF(I51="N",0,I51)</f>
        <v>0</v>
      </c>
      <c r="K51" s="269"/>
      <c r="L51" s="273">
        <f t="shared" ref="L51:L84" si="591">IF(K51="N",0,K51)</f>
        <v>0</v>
      </c>
      <c r="M51" s="269" t="s">
        <v>177</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5">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9">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6"/>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9"/>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6"/>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9"/>
      <c r="CC53" s="291"/>
      <c r="CD53" s="314"/>
    </row>
    <row r="54" spans="1:82" ht="12.6" customHeight="1" x14ac:dyDescent="0.2">
      <c r="B54" s="285">
        <v>16</v>
      </c>
      <c r="C54" s="270"/>
      <c r="D54" s="270"/>
      <c r="E54" s="270"/>
      <c r="F54" s="269" t="s">
        <v>177</v>
      </c>
      <c r="G54" s="284"/>
      <c r="H54" s="269"/>
      <c r="I54" s="269"/>
      <c r="J54" s="273">
        <f t="shared" ref="J54" si="635">IF(I54="N",0,I54)</f>
        <v>0</v>
      </c>
      <c r="K54" s="269"/>
      <c r="L54" s="273">
        <f t="shared" si="591"/>
        <v>0</v>
      </c>
      <c r="M54" s="269" t="s">
        <v>177</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5">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9">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6"/>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9"/>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6"/>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9"/>
      <c r="CC56" s="291"/>
      <c r="CD56" s="314"/>
    </row>
    <row r="57" spans="1:82" ht="12.6" customHeight="1" x14ac:dyDescent="0.2">
      <c r="B57" s="285">
        <v>17</v>
      </c>
      <c r="C57" s="270"/>
      <c r="D57" s="270"/>
      <c r="E57" s="270"/>
      <c r="F57" s="269" t="s">
        <v>177</v>
      </c>
      <c r="G57" s="284"/>
      <c r="H57" s="269"/>
      <c r="I57" s="269"/>
      <c r="J57" s="273">
        <f t="shared" ref="J57" si="679">IF(I57="N",0,I57)</f>
        <v>0</v>
      </c>
      <c r="K57" s="269"/>
      <c r="L57" s="273">
        <f t="shared" si="591"/>
        <v>0</v>
      </c>
      <c r="M57" s="269" t="s">
        <v>177</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5">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9">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6"/>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9"/>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6"/>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9"/>
      <c r="CC59" s="291"/>
      <c r="CD59" s="314"/>
    </row>
    <row r="60" spans="1:82" ht="12.6" customHeight="1" x14ac:dyDescent="0.2">
      <c r="A60" s="20"/>
      <c r="B60" s="285">
        <v>18</v>
      </c>
      <c r="C60" s="270"/>
      <c r="D60" s="270"/>
      <c r="E60" s="270"/>
      <c r="F60" s="269" t="s">
        <v>177</v>
      </c>
      <c r="G60" s="284"/>
      <c r="H60" s="269"/>
      <c r="I60" s="269"/>
      <c r="J60" s="273">
        <f t="shared" ref="J60" si="723">IF(I60="N",0,I60)</f>
        <v>0</v>
      </c>
      <c r="K60" s="269"/>
      <c r="L60" s="273">
        <f t="shared" si="591"/>
        <v>0</v>
      </c>
      <c r="M60" s="269" t="s">
        <v>177</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5">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9">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6"/>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9"/>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6"/>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9"/>
      <c r="CC62" s="291"/>
      <c r="CD62" s="314"/>
    </row>
    <row r="63" spans="1:82" ht="12.6" customHeight="1" x14ac:dyDescent="0.2">
      <c r="B63" s="285">
        <v>19</v>
      </c>
      <c r="C63" s="270"/>
      <c r="D63" s="270"/>
      <c r="E63" s="270"/>
      <c r="F63" s="269" t="s">
        <v>177</v>
      </c>
      <c r="G63" s="284"/>
      <c r="H63" s="269"/>
      <c r="I63" s="269"/>
      <c r="J63" s="273">
        <f t="shared" ref="J63" si="767">IF(I63="N",0,I63)</f>
        <v>0</v>
      </c>
      <c r="K63" s="269"/>
      <c r="L63" s="273">
        <f t="shared" si="591"/>
        <v>0</v>
      </c>
      <c r="M63" s="269" t="s">
        <v>177</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5">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9">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6"/>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9"/>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6"/>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9"/>
      <c r="CC65" s="291"/>
      <c r="CD65" s="314"/>
    </row>
    <row r="66" spans="2:82" ht="12.6" customHeight="1" x14ac:dyDescent="0.2">
      <c r="B66" s="285">
        <v>20</v>
      </c>
      <c r="C66" s="270"/>
      <c r="D66" s="270"/>
      <c r="E66" s="270"/>
      <c r="F66" s="269" t="s">
        <v>177</v>
      </c>
      <c r="G66" s="284"/>
      <c r="H66" s="269"/>
      <c r="I66" s="269"/>
      <c r="J66" s="273">
        <f t="shared" ref="J66" si="811">IF(I66="N",0,I66)</f>
        <v>0</v>
      </c>
      <c r="K66" s="269"/>
      <c r="L66" s="273">
        <f t="shared" si="591"/>
        <v>0</v>
      </c>
      <c r="M66" s="269" t="s">
        <v>177</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5">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9">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6"/>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9"/>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6"/>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9"/>
      <c r="CC68" s="291"/>
      <c r="CD68" s="314"/>
    </row>
    <row r="69" spans="2:82" ht="12.6" customHeight="1" x14ac:dyDescent="0.2">
      <c r="B69" s="285">
        <v>21</v>
      </c>
      <c r="C69" s="270"/>
      <c r="D69" s="270"/>
      <c r="E69" s="270"/>
      <c r="F69" s="269" t="s">
        <v>177</v>
      </c>
      <c r="G69" s="284"/>
      <c r="H69" s="269"/>
      <c r="I69" s="269"/>
      <c r="J69" s="273">
        <f t="shared" ref="J69" si="855">IF(I69="N",0,I69)</f>
        <v>0</v>
      </c>
      <c r="K69" s="269"/>
      <c r="L69" s="273">
        <f t="shared" si="591"/>
        <v>0</v>
      </c>
      <c r="M69" s="269" t="s">
        <v>177</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5">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9">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6"/>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9"/>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6"/>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9"/>
      <c r="CC71" s="291"/>
      <c r="CD71" s="314"/>
    </row>
    <row r="72" spans="2:82" ht="12.6" customHeight="1" x14ac:dyDescent="0.2">
      <c r="B72" s="285">
        <v>22</v>
      </c>
      <c r="C72" s="270"/>
      <c r="D72" s="270"/>
      <c r="E72" s="270"/>
      <c r="F72" s="269" t="s">
        <v>177</v>
      </c>
      <c r="G72" s="284"/>
      <c r="H72" s="269"/>
      <c r="I72" s="269"/>
      <c r="J72" s="273">
        <f t="shared" ref="J72" si="899">IF(I72="N",0,I72)</f>
        <v>0</v>
      </c>
      <c r="K72" s="269"/>
      <c r="L72" s="273">
        <f t="shared" si="591"/>
        <v>0</v>
      </c>
      <c r="M72" s="269" t="s">
        <v>177</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5">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9">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6"/>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9"/>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6"/>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9"/>
      <c r="CC74" s="291"/>
      <c r="CD74" s="314"/>
    </row>
    <row r="75" spans="2:82" ht="12.6" customHeight="1" x14ac:dyDescent="0.2">
      <c r="B75" s="285">
        <v>23</v>
      </c>
      <c r="C75" s="270"/>
      <c r="D75" s="270"/>
      <c r="E75" s="270"/>
      <c r="F75" s="269" t="s">
        <v>177</v>
      </c>
      <c r="G75" s="284"/>
      <c r="H75" s="269"/>
      <c r="I75" s="269"/>
      <c r="J75" s="273">
        <f t="shared" ref="J75" si="943">IF(I75="N",0,I75)</f>
        <v>0</v>
      </c>
      <c r="K75" s="269"/>
      <c r="L75" s="273">
        <f t="shared" si="591"/>
        <v>0</v>
      </c>
      <c r="M75" s="269" t="s">
        <v>177</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5">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9">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6"/>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9"/>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6"/>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9"/>
      <c r="CC77" s="291"/>
      <c r="CD77" s="314"/>
    </row>
    <row r="78" spans="2:82" ht="12.6" customHeight="1" x14ac:dyDescent="0.2">
      <c r="B78" s="285">
        <v>24</v>
      </c>
      <c r="C78" s="270"/>
      <c r="D78" s="270"/>
      <c r="E78" s="270"/>
      <c r="F78" s="269" t="s">
        <v>177</v>
      </c>
      <c r="G78" s="284"/>
      <c r="H78" s="269"/>
      <c r="I78" s="269"/>
      <c r="J78" s="273">
        <f t="shared" ref="J78" si="987">IF(I78="N",0,I78)</f>
        <v>0</v>
      </c>
      <c r="K78" s="269"/>
      <c r="L78" s="273">
        <f t="shared" si="591"/>
        <v>0</v>
      </c>
      <c r="M78" s="269" t="s">
        <v>177</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5">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9">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6"/>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9"/>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6"/>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9"/>
      <c r="CC80" s="291"/>
      <c r="CD80" s="314"/>
    </row>
    <row r="81" spans="2:82" ht="12.6" customHeight="1" x14ac:dyDescent="0.2">
      <c r="B81" s="285">
        <v>25</v>
      </c>
      <c r="C81" s="270"/>
      <c r="D81" s="270"/>
      <c r="E81" s="270"/>
      <c r="F81" s="269" t="s">
        <v>177</v>
      </c>
      <c r="G81" s="284"/>
      <c r="H81" s="269"/>
      <c r="I81" s="269"/>
      <c r="J81" s="273">
        <f t="shared" ref="J81" si="1032">IF(I81="N",0,I81)</f>
        <v>0</v>
      </c>
      <c r="K81" s="269"/>
      <c r="L81" s="273">
        <f t="shared" si="591"/>
        <v>0</v>
      </c>
      <c r="M81" s="269" t="s">
        <v>177</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5">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9">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6"/>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9"/>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6"/>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9"/>
      <c r="CC83" s="291"/>
      <c r="CD83" s="314"/>
    </row>
    <row r="84" spans="2:82" ht="12.6" customHeight="1" x14ac:dyDescent="0.2">
      <c r="B84" s="285">
        <v>26</v>
      </c>
      <c r="C84" s="270"/>
      <c r="D84" s="270"/>
      <c r="E84" s="270"/>
      <c r="F84" s="269" t="s">
        <v>177</v>
      </c>
      <c r="G84" s="284"/>
      <c r="H84" s="269"/>
      <c r="I84" s="269"/>
      <c r="J84" s="273">
        <f t="shared" ref="J84" si="1077">IF(I84="N",0,I84)</f>
        <v>0</v>
      </c>
      <c r="K84" s="269"/>
      <c r="L84" s="273">
        <f t="shared" si="591"/>
        <v>0</v>
      </c>
      <c r="M84" s="269" t="s">
        <v>177</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5">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9">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6"/>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9"/>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6"/>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9"/>
      <c r="CC86" s="291"/>
      <c r="CD86" s="314"/>
    </row>
    <row r="87" spans="2:82" ht="12.6" customHeight="1" x14ac:dyDescent="0.2">
      <c r="B87" s="285">
        <v>27</v>
      </c>
      <c r="C87" s="270"/>
      <c r="D87" s="270"/>
      <c r="E87" s="270"/>
      <c r="F87" s="269" t="s">
        <v>177</v>
      </c>
      <c r="G87" s="284"/>
      <c r="H87" s="269"/>
      <c r="I87" s="269"/>
      <c r="J87" s="273">
        <f t="shared" ref="J87" si="1120">IF(I87="N",0,I87)</f>
        <v>0</v>
      </c>
      <c r="K87" s="269"/>
      <c r="L87" s="273">
        <f t="shared" ref="L87:L150" si="1121">IF(K87="N",0,K87)</f>
        <v>0</v>
      </c>
      <c r="M87" s="269" t="s">
        <v>177</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5">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9">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6"/>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9"/>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6"/>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9"/>
      <c r="CC89" s="291"/>
      <c r="CD89" s="314"/>
    </row>
    <row r="90" spans="2:82" ht="12.6" customHeight="1" x14ac:dyDescent="0.2">
      <c r="B90" s="285">
        <v>28</v>
      </c>
      <c r="C90" s="270"/>
      <c r="D90" s="270"/>
      <c r="E90" s="270"/>
      <c r="F90" s="269" t="s">
        <v>177</v>
      </c>
      <c r="G90" s="284"/>
      <c r="H90" s="269"/>
      <c r="I90" s="269"/>
      <c r="J90" s="273">
        <f t="shared" ref="J90" si="1164">IF(I90="N",0,I90)</f>
        <v>0</v>
      </c>
      <c r="K90" s="269"/>
      <c r="L90" s="273">
        <f t="shared" si="1121"/>
        <v>0</v>
      </c>
      <c r="M90" s="269" t="s">
        <v>177</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5">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9">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6"/>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9"/>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6"/>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9"/>
      <c r="CC92" s="291"/>
      <c r="CD92" s="314"/>
    </row>
    <row r="93" spans="2:82" ht="12.6" customHeight="1" x14ac:dyDescent="0.2">
      <c r="B93" s="285">
        <v>29</v>
      </c>
      <c r="C93" s="270"/>
      <c r="D93" s="270"/>
      <c r="E93" s="270"/>
      <c r="F93" s="269" t="s">
        <v>177</v>
      </c>
      <c r="G93" s="284"/>
      <c r="H93" s="269"/>
      <c r="I93" s="269"/>
      <c r="J93" s="273">
        <f t="shared" ref="J93" si="1207">IF(I93="N",0,I93)</f>
        <v>0</v>
      </c>
      <c r="K93" s="269"/>
      <c r="L93" s="273">
        <f t="shared" si="1121"/>
        <v>0</v>
      </c>
      <c r="M93" s="269" t="s">
        <v>177</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5">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9">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6"/>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9"/>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6"/>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9"/>
      <c r="CC95" s="291"/>
      <c r="CD95" s="314"/>
    </row>
    <row r="96" spans="2:82" ht="12.6" customHeight="1" x14ac:dyDescent="0.2">
      <c r="B96" s="285">
        <v>30</v>
      </c>
      <c r="C96" s="270"/>
      <c r="D96" s="270"/>
      <c r="E96" s="270"/>
      <c r="F96" s="269" t="s">
        <v>177</v>
      </c>
      <c r="G96" s="284"/>
      <c r="H96" s="269"/>
      <c r="I96" s="269"/>
      <c r="J96" s="273">
        <f t="shared" ref="J96" si="1250">IF(I96="N",0,I96)</f>
        <v>0</v>
      </c>
      <c r="K96" s="269"/>
      <c r="L96" s="273">
        <f t="shared" si="1121"/>
        <v>0</v>
      </c>
      <c r="M96" s="269" t="s">
        <v>177</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5">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9">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6"/>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9"/>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6"/>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9"/>
      <c r="CC98" s="291"/>
      <c r="CD98" s="314"/>
    </row>
    <row r="99" spans="2:82" ht="12.6" customHeight="1" x14ac:dyDescent="0.2">
      <c r="B99" s="285">
        <v>31</v>
      </c>
      <c r="C99" s="270"/>
      <c r="D99" s="270"/>
      <c r="E99" s="270"/>
      <c r="F99" s="269" t="s">
        <v>177</v>
      </c>
      <c r="G99" s="284"/>
      <c r="H99" s="269"/>
      <c r="I99" s="269"/>
      <c r="J99" s="273">
        <f t="shared" ref="J99" si="1293">IF(I99="N",0,I99)</f>
        <v>0</v>
      </c>
      <c r="K99" s="269"/>
      <c r="L99" s="273">
        <f t="shared" si="1121"/>
        <v>0</v>
      </c>
      <c r="M99" s="269" t="s">
        <v>177</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5">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9">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6"/>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9"/>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6"/>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9"/>
      <c r="CC101" s="291"/>
      <c r="CD101" s="314"/>
    </row>
    <row r="102" spans="2:82" ht="12.6" customHeight="1" x14ac:dyDescent="0.2">
      <c r="B102" s="285">
        <v>32</v>
      </c>
      <c r="C102" s="270"/>
      <c r="D102" s="270"/>
      <c r="E102" s="270"/>
      <c r="F102" s="269" t="s">
        <v>177</v>
      </c>
      <c r="G102" s="284"/>
      <c r="H102" s="269"/>
      <c r="I102" s="269"/>
      <c r="J102" s="273">
        <f t="shared" ref="J102" si="1336">IF(I102="N",0,I102)</f>
        <v>0</v>
      </c>
      <c r="K102" s="269"/>
      <c r="L102" s="273">
        <f t="shared" si="1121"/>
        <v>0</v>
      </c>
      <c r="M102" s="269" t="s">
        <v>177</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5">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9">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6"/>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9"/>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6"/>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9"/>
      <c r="CC104" s="291"/>
      <c r="CD104" s="314"/>
    </row>
    <row r="105" spans="2:82" ht="12.6" customHeight="1" x14ac:dyDescent="0.2">
      <c r="B105" s="285">
        <v>33</v>
      </c>
      <c r="C105" s="270"/>
      <c r="D105" s="270"/>
      <c r="E105" s="270"/>
      <c r="F105" s="269" t="s">
        <v>177</v>
      </c>
      <c r="G105" s="284"/>
      <c r="H105" s="269"/>
      <c r="I105" s="269"/>
      <c r="J105" s="273">
        <f t="shared" ref="J105" si="1379">IF(I105="N",0,I105)</f>
        <v>0</v>
      </c>
      <c r="K105" s="269"/>
      <c r="L105" s="273">
        <f t="shared" si="1121"/>
        <v>0</v>
      </c>
      <c r="M105" s="269" t="s">
        <v>177</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5">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9">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6"/>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9"/>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6"/>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9"/>
      <c r="CC107" s="291"/>
      <c r="CD107" s="314"/>
    </row>
    <row r="108" spans="2:82" ht="12.6" customHeight="1" x14ac:dyDescent="0.2">
      <c r="B108" s="285">
        <v>34</v>
      </c>
      <c r="C108" s="270"/>
      <c r="D108" s="270"/>
      <c r="E108" s="270"/>
      <c r="F108" s="269" t="s">
        <v>177</v>
      </c>
      <c r="G108" s="284"/>
      <c r="H108" s="269"/>
      <c r="I108" s="269"/>
      <c r="J108" s="273">
        <f t="shared" ref="J108" si="1422">IF(I108="N",0,I108)</f>
        <v>0</v>
      </c>
      <c r="K108" s="269"/>
      <c r="L108" s="273">
        <f t="shared" si="1121"/>
        <v>0</v>
      </c>
      <c r="M108" s="269" t="s">
        <v>177</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5">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9">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6"/>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9"/>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6"/>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9"/>
      <c r="CC110" s="291"/>
      <c r="CD110" s="314"/>
    </row>
    <row r="111" spans="2:82" ht="12.6" customHeight="1" x14ac:dyDescent="0.2">
      <c r="B111" s="285">
        <v>35</v>
      </c>
      <c r="C111" s="270"/>
      <c r="D111" s="270"/>
      <c r="E111" s="270"/>
      <c r="F111" s="269" t="s">
        <v>177</v>
      </c>
      <c r="G111" s="284"/>
      <c r="H111" s="269"/>
      <c r="I111" s="269"/>
      <c r="J111" s="273">
        <f t="shared" ref="J111" si="1465">IF(I111="N",0,I111)</f>
        <v>0</v>
      </c>
      <c r="K111" s="269"/>
      <c r="L111" s="273">
        <f t="shared" si="1121"/>
        <v>0</v>
      </c>
      <c r="M111" s="269" t="s">
        <v>177</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5">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9">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6"/>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9"/>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6"/>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9"/>
      <c r="CC113" s="291"/>
      <c r="CD113" s="314"/>
    </row>
    <row r="114" spans="2:82" ht="12.6" customHeight="1" x14ac:dyDescent="0.2">
      <c r="B114" s="285">
        <v>36</v>
      </c>
      <c r="C114" s="270"/>
      <c r="D114" s="270"/>
      <c r="E114" s="270"/>
      <c r="F114" s="269" t="s">
        <v>177</v>
      </c>
      <c r="G114" s="284"/>
      <c r="H114" s="269"/>
      <c r="I114" s="269"/>
      <c r="J114" s="273">
        <f t="shared" ref="J114" si="1508">IF(I114="N",0,I114)</f>
        <v>0</v>
      </c>
      <c r="K114" s="269"/>
      <c r="L114" s="273">
        <f t="shared" si="1121"/>
        <v>0</v>
      </c>
      <c r="M114" s="269" t="s">
        <v>177</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5">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9">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6"/>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9"/>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6"/>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9"/>
      <c r="CC116" s="291"/>
      <c r="CD116" s="314"/>
    </row>
    <row r="117" spans="2:82" ht="12.6" customHeight="1" x14ac:dyDescent="0.2">
      <c r="B117" s="285">
        <v>37</v>
      </c>
      <c r="C117" s="270"/>
      <c r="D117" s="270"/>
      <c r="E117" s="270"/>
      <c r="F117" s="269" t="s">
        <v>177</v>
      </c>
      <c r="G117" s="284"/>
      <c r="H117" s="269"/>
      <c r="I117" s="269"/>
      <c r="J117" s="273">
        <f t="shared" ref="J117" si="1551">IF(I117="N",0,I117)</f>
        <v>0</v>
      </c>
      <c r="K117" s="269"/>
      <c r="L117" s="273">
        <f t="shared" si="1121"/>
        <v>0</v>
      </c>
      <c r="M117" s="269" t="s">
        <v>177</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5">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9">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6"/>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9"/>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6"/>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9"/>
      <c r="CC119" s="291"/>
      <c r="CD119" s="314"/>
    </row>
    <row r="120" spans="2:82" ht="12.6" customHeight="1" x14ac:dyDescent="0.2">
      <c r="B120" s="285">
        <v>38</v>
      </c>
      <c r="C120" s="270"/>
      <c r="D120" s="270"/>
      <c r="E120" s="270"/>
      <c r="F120" s="269" t="s">
        <v>177</v>
      </c>
      <c r="G120" s="284"/>
      <c r="H120" s="269"/>
      <c r="I120" s="269"/>
      <c r="J120" s="273">
        <f t="shared" ref="J120" si="1595">IF(I120="N",0,I120)</f>
        <v>0</v>
      </c>
      <c r="K120" s="269"/>
      <c r="L120" s="273">
        <f t="shared" si="1121"/>
        <v>0</v>
      </c>
      <c r="M120" s="269" t="s">
        <v>177</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5">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9">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6"/>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9"/>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6"/>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9"/>
      <c r="CC122" s="291"/>
      <c r="CD122" s="314"/>
    </row>
    <row r="123" spans="2:82" ht="12.6" customHeight="1" x14ac:dyDescent="0.2">
      <c r="B123" s="285">
        <v>39</v>
      </c>
      <c r="C123" s="270"/>
      <c r="D123" s="270"/>
      <c r="E123" s="270"/>
      <c r="F123" s="269" t="s">
        <v>177</v>
      </c>
      <c r="G123" s="284"/>
      <c r="H123" s="269"/>
      <c r="I123" s="269"/>
      <c r="J123" s="273">
        <f t="shared" ref="J123" si="1639">IF(I123="N",0,I123)</f>
        <v>0</v>
      </c>
      <c r="K123" s="269"/>
      <c r="L123" s="273">
        <f t="shared" si="1121"/>
        <v>0</v>
      </c>
      <c r="M123" s="269" t="s">
        <v>177</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5">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9">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6"/>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9"/>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6"/>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9"/>
      <c r="CC125" s="291"/>
      <c r="CD125" s="314"/>
    </row>
    <row r="126" spans="2:82" ht="12.6" customHeight="1" x14ac:dyDescent="0.2">
      <c r="B126" s="285">
        <v>40</v>
      </c>
      <c r="C126" s="270"/>
      <c r="D126" s="270"/>
      <c r="E126" s="270"/>
      <c r="F126" s="269" t="s">
        <v>177</v>
      </c>
      <c r="G126" s="284"/>
      <c r="H126" s="269"/>
      <c r="I126" s="269"/>
      <c r="J126" s="273">
        <f t="shared" ref="J126" si="1683">IF(I126="N",0,I126)</f>
        <v>0</v>
      </c>
      <c r="K126" s="269"/>
      <c r="L126" s="273">
        <f t="shared" si="1121"/>
        <v>0</v>
      </c>
      <c r="M126" s="269" t="s">
        <v>177</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5">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9">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6"/>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9"/>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6"/>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9"/>
      <c r="CC128" s="291"/>
      <c r="CD128" s="314"/>
    </row>
    <row r="129" spans="2:82" ht="12.6" customHeight="1" x14ac:dyDescent="0.2">
      <c r="B129" s="285">
        <v>41</v>
      </c>
      <c r="C129" s="270"/>
      <c r="D129" s="270"/>
      <c r="E129" s="270"/>
      <c r="F129" s="269" t="s">
        <v>177</v>
      </c>
      <c r="G129" s="284"/>
      <c r="H129" s="269"/>
      <c r="I129" s="269"/>
      <c r="J129" s="273">
        <f t="shared" ref="J129" si="1727">IF(I129="N",0,I129)</f>
        <v>0</v>
      </c>
      <c r="K129" s="269"/>
      <c r="L129" s="273">
        <f t="shared" si="1121"/>
        <v>0</v>
      </c>
      <c r="M129" s="269" t="s">
        <v>177</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5">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9">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6"/>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9"/>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6"/>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9"/>
      <c r="CC131" s="291"/>
      <c r="CD131" s="314"/>
    </row>
    <row r="132" spans="2:82" ht="12.6" customHeight="1" x14ac:dyDescent="0.2">
      <c r="B132" s="285">
        <v>42</v>
      </c>
      <c r="C132" s="270"/>
      <c r="D132" s="270"/>
      <c r="E132" s="270"/>
      <c r="F132" s="269" t="s">
        <v>177</v>
      </c>
      <c r="G132" s="284"/>
      <c r="H132" s="269"/>
      <c r="I132" s="269"/>
      <c r="J132" s="273">
        <f t="shared" ref="J132" si="1771">IF(I132="N",0,I132)</f>
        <v>0</v>
      </c>
      <c r="K132" s="269"/>
      <c r="L132" s="273">
        <f t="shared" si="1121"/>
        <v>0</v>
      </c>
      <c r="M132" s="269" t="s">
        <v>177</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5">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9">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6"/>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9"/>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6"/>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9"/>
      <c r="CC134" s="291"/>
      <c r="CD134" s="314"/>
    </row>
    <row r="135" spans="2:82" ht="12.6" customHeight="1" x14ac:dyDescent="0.2">
      <c r="B135" s="285">
        <v>43</v>
      </c>
      <c r="C135" s="270"/>
      <c r="D135" s="270"/>
      <c r="E135" s="270"/>
      <c r="F135" s="269" t="s">
        <v>177</v>
      </c>
      <c r="G135" s="284"/>
      <c r="H135" s="269"/>
      <c r="I135" s="269"/>
      <c r="J135" s="273">
        <f t="shared" ref="J135" si="1815">IF(I135="N",0,I135)</f>
        <v>0</v>
      </c>
      <c r="K135" s="269"/>
      <c r="L135" s="273">
        <f t="shared" si="1121"/>
        <v>0</v>
      </c>
      <c r="M135" s="269" t="s">
        <v>177</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5">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9">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6"/>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9"/>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6"/>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9"/>
      <c r="CC137" s="291"/>
      <c r="CD137" s="314"/>
    </row>
    <row r="138" spans="2:82" ht="12.6" customHeight="1" x14ac:dyDescent="0.2">
      <c r="B138" s="285">
        <v>44</v>
      </c>
      <c r="C138" s="270"/>
      <c r="D138" s="270"/>
      <c r="E138" s="270"/>
      <c r="F138" s="269" t="s">
        <v>177</v>
      </c>
      <c r="G138" s="284"/>
      <c r="H138" s="269"/>
      <c r="I138" s="269"/>
      <c r="J138" s="273">
        <f t="shared" ref="J138" si="1859">IF(I138="N",0,I138)</f>
        <v>0</v>
      </c>
      <c r="K138" s="269"/>
      <c r="L138" s="273">
        <f t="shared" si="1121"/>
        <v>0</v>
      </c>
      <c r="M138" s="269" t="s">
        <v>177</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5">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9">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6"/>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9"/>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6"/>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9"/>
      <c r="CC140" s="291"/>
      <c r="CD140" s="314"/>
    </row>
    <row r="141" spans="2:82" ht="12.6" customHeight="1" x14ac:dyDescent="0.2">
      <c r="B141" s="285">
        <v>45</v>
      </c>
      <c r="C141" s="270"/>
      <c r="D141" s="270"/>
      <c r="E141" s="270"/>
      <c r="F141" s="269" t="s">
        <v>177</v>
      </c>
      <c r="G141" s="284"/>
      <c r="H141" s="269"/>
      <c r="I141" s="269"/>
      <c r="J141" s="273">
        <f t="shared" ref="J141" si="1903">IF(I141="N",0,I141)</f>
        <v>0</v>
      </c>
      <c r="K141" s="269"/>
      <c r="L141" s="273">
        <f t="shared" si="1121"/>
        <v>0</v>
      </c>
      <c r="M141" s="269" t="s">
        <v>177</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5">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9">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6"/>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9"/>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6"/>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9"/>
      <c r="CC143" s="291"/>
      <c r="CD143" s="314"/>
    </row>
    <row r="144" spans="2:82" ht="12.6" customHeight="1" x14ac:dyDescent="0.2">
      <c r="B144" s="285">
        <v>46</v>
      </c>
      <c r="C144" s="270"/>
      <c r="D144" s="270"/>
      <c r="E144" s="270"/>
      <c r="F144" s="269" t="s">
        <v>177</v>
      </c>
      <c r="G144" s="284"/>
      <c r="H144" s="269"/>
      <c r="I144" s="269"/>
      <c r="J144" s="273">
        <f t="shared" ref="J144" si="1947">IF(I144="N",0,I144)</f>
        <v>0</v>
      </c>
      <c r="K144" s="269"/>
      <c r="L144" s="273">
        <f t="shared" si="1121"/>
        <v>0</v>
      </c>
      <c r="M144" s="269" t="s">
        <v>177</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5">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9">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6"/>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9"/>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6"/>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9"/>
      <c r="CC146" s="291"/>
      <c r="CD146" s="314"/>
    </row>
    <row r="147" spans="2:82" ht="12.6" customHeight="1" x14ac:dyDescent="0.2">
      <c r="B147" s="285">
        <v>47</v>
      </c>
      <c r="C147" s="270"/>
      <c r="D147" s="270"/>
      <c r="E147" s="270"/>
      <c r="F147" s="269" t="s">
        <v>177</v>
      </c>
      <c r="G147" s="284"/>
      <c r="H147" s="269"/>
      <c r="I147" s="269"/>
      <c r="J147" s="273">
        <f t="shared" ref="J147" si="1992">IF(I147="N",0,I147)</f>
        <v>0</v>
      </c>
      <c r="K147" s="269"/>
      <c r="L147" s="273">
        <f t="shared" si="1121"/>
        <v>0</v>
      </c>
      <c r="M147" s="269" t="s">
        <v>177</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5">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9">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6"/>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9"/>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6"/>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9"/>
      <c r="CC149" s="291"/>
      <c r="CD149" s="314"/>
    </row>
    <row r="150" spans="2:82" ht="12.6" customHeight="1" x14ac:dyDescent="0.2">
      <c r="B150" s="285">
        <v>48</v>
      </c>
      <c r="C150" s="270"/>
      <c r="D150" s="270"/>
      <c r="E150" s="270"/>
      <c r="F150" s="269" t="s">
        <v>177</v>
      </c>
      <c r="G150" s="284"/>
      <c r="H150" s="269"/>
      <c r="I150" s="269"/>
      <c r="J150" s="273">
        <f t="shared" ref="J150" si="2037">IF(I150="N",0,I150)</f>
        <v>0</v>
      </c>
      <c r="K150" s="269"/>
      <c r="L150" s="273">
        <f t="shared" si="1121"/>
        <v>0</v>
      </c>
      <c r="M150" s="269" t="s">
        <v>177</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5">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9">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6"/>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9"/>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6"/>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9"/>
      <c r="CC152" s="291"/>
      <c r="CD152" s="314"/>
    </row>
    <row r="153" spans="2:82" ht="12.6" customHeight="1" x14ac:dyDescent="0.2">
      <c r="B153" s="285">
        <v>49</v>
      </c>
      <c r="C153" s="270"/>
      <c r="D153" s="270"/>
      <c r="E153" s="270"/>
      <c r="F153" s="269" t="s">
        <v>177</v>
      </c>
      <c r="G153" s="284"/>
      <c r="H153" s="269"/>
      <c r="I153" s="269"/>
      <c r="J153" s="273">
        <f t="shared" ref="J153" si="2081">IF(I153="N",0,I153)</f>
        <v>0</v>
      </c>
      <c r="K153" s="269"/>
      <c r="L153" s="273">
        <f t="shared" ref="L153:L156" si="2082">IF(K153="N",0,K153)</f>
        <v>0</v>
      </c>
      <c r="M153" s="269" t="s">
        <v>177</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5">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9">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6"/>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9"/>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6"/>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9"/>
      <c r="CC155" s="291"/>
      <c r="CD155" s="314"/>
    </row>
    <row r="156" spans="2:82" ht="12.6" customHeight="1" x14ac:dyDescent="0.2">
      <c r="B156" s="285">
        <v>50</v>
      </c>
      <c r="C156" s="270"/>
      <c r="D156" s="270"/>
      <c r="E156" s="270"/>
      <c r="F156" s="269" t="s">
        <v>177</v>
      </c>
      <c r="G156" s="284"/>
      <c r="H156" s="269"/>
      <c r="I156" s="269"/>
      <c r="J156" s="273">
        <f>IF(I156="N",0,I156)</f>
        <v>0</v>
      </c>
      <c r="K156" s="269"/>
      <c r="L156" s="273">
        <f t="shared" si="2082"/>
        <v>0</v>
      </c>
      <c r="M156" s="269" t="s">
        <v>177</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5">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9">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6"/>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9"/>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6"/>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50"/>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3000</v>
      </c>
      <c r="AS159" s="197">
        <f t="shared" si="2170"/>
        <v>6000000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3000</v>
      </c>
      <c r="BZ159" s="197">
        <f t="shared" si="2180"/>
        <v>6000000</v>
      </c>
      <c r="CA159" s="197">
        <f t="shared" si="2180"/>
        <v>0</v>
      </c>
      <c r="CB159" s="202">
        <f t="shared" si="2180"/>
        <v>0</v>
      </c>
      <c r="CC159" s="196">
        <f t="shared" si="2180"/>
        <v>3000</v>
      </c>
      <c r="CD159" s="198">
        <f t="shared" si="2180"/>
        <v>6000000</v>
      </c>
    </row>
    <row r="160" spans="2:82" x14ac:dyDescent="0.2">
      <c r="AC160" s="203"/>
      <c r="AK160" s="203">
        <f>AG159+AI159+AK159+AM159</f>
        <v>0</v>
      </c>
      <c r="AS160" s="203">
        <f>AO159+AQ159+AS159+AU159</f>
        <v>6000000</v>
      </c>
      <c r="BA160" s="203">
        <f>AW159+AY159+BA159+BC159</f>
        <v>0</v>
      </c>
      <c r="BI160" s="203">
        <f>BE159+BG159+BI159+BK159</f>
        <v>0</v>
      </c>
      <c r="BR160" s="203">
        <f>BN159+BP159+BR159+BT159</f>
        <v>0</v>
      </c>
      <c r="BZ160" s="203">
        <f>BV159+BX159+BZ159+CB159</f>
        <v>6000000</v>
      </c>
      <c r="CC160" s="203"/>
    </row>
    <row r="161" spans="3:82" x14ac:dyDescent="0.2">
      <c r="AK161" s="203"/>
      <c r="BP161" s="162" t="s">
        <v>186</v>
      </c>
      <c r="BR161" s="203">
        <f>BP159+BR159+BT159</f>
        <v>0</v>
      </c>
      <c r="BX161" s="162" t="s">
        <v>186</v>
      </c>
      <c r="BZ161" s="203">
        <f>BX159+BZ159+CB159</f>
        <v>6000000</v>
      </c>
    </row>
    <row r="162" spans="3:82" x14ac:dyDescent="0.2">
      <c r="AI162" s="203"/>
    </row>
    <row r="163" spans="3:82" x14ac:dyDescent="0.2">
      <c r="AR163" s="162" t="s">
        <v>198</v>
      </c>
    </row>
    <row r="164" spans="3:82" ht="41.25" customHeight="1" x14ac:dyDescent="0.2">
      <c r="AQ164" s="162" t="s">
        <v>199</v>
      </c>
      <c r="AS164" s="203">
        <f>AK160+AS160</f>
        <v>6000000</v>
      </c>
    </row>
    <row r="165" spans="3:82" ht="12.75" customHeight="1" x14ac:dyDescent="0.2">
      <c r="AQ165" s="162" t="s">
        <v>200</v>
      </c>
      <c r="AS165" s="203">
        <f>'Krok 2- Tabuľky na skopírovanie'!C10+'Krok 2- Tabuľky na skopírovanie'!E10</f>
        <v>6000000</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80ko4W/vu4LxTzrKiRMAiSx/7EAikVSgJgHYVXCm+KtzH1RcZ3oU6GVoJ2yWEyLhi2ZOGRm11S2vaaNy2qIsZg==" saltValue="W5PFp4vKmmagWiwBgs3Z1Q=="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abSelected="1" zoomScale="80" zoomScaleNormal="80" workbookViewId="0">
      <selection activeCell="L13" sqref="L13"/>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2" t="s">
        <v>113</v>
      </c>
      <c r="B1" s="352"/>
      <c r="C1" s="352"/>
      <c r="D1" s="352"/>
      <c r="E1" s="352"/>
      <c r="F1" s="352"/>
      <c r="G1" s="352"/>
      <c r="H1" s="352"/>
      <c r="I1" s="352"/>
      <c r="J1" s="352"/>
      <c r="K1" s="352"/>
      <c r="L1" s="352"/>
    </row>
    <row r="2" spans="1:12" ht="15.75" x14ac:dyDescent="0.2">
      <c r="A2" s="140"/>
      <c r="B2" s="140"/>
      <c r="C2" s="148"/>
      <c r="D2" s="140"/>
      <c r="E2" s="140"/>
      <c r="F2" s="106"/>
      <c r="G2" s="140"/>
      <c r="H2" s="140"/>
      <c r="I2" s="140"/>
      <c r="J2" s="140"/>
      <c r="K2" s="140"/>
      <c r="L2" s="140"/>
    </row>
    <row r="3" spans="1:12" ht="51" customHeight="1" x14ac:dyDescent="0.25">
      <c r="A3" s="352" t="s">
        <v>109</v>
      </c>
      <c r="B3" s="352"/>
      <c r="C3" s="352"/>
      <c r="D3" s="352"/>
      <c r="E3" s="82"/>
    </row>
    <row r="4" spans="1:12" ht="13.5" customHeight="1" thickBot="1" x14ac:dyDescent="0.25"/>
    <row r="5" spans="1:12" ht="25.5" customHeight="1" x14ac:dyDescent="0.2">
      <c r="B5" s="207" t="s">
        <v>81</v>
      </c>
      <c r="C5" s="356" t="s">
        <v>117</v>
      </c>
      <c r="D5" s="356"/>
      <c r="E5" s="361" t="s">
        <v>118</v>
      </c>
      <c r="F5" s="362"/>
    </row>
    <row r="6" spans="1:12" ht="33" customHeight="1" x14ac:dyDescent="0.2">
      <c r="B6" s="208" t="s">
        <v>178</v>
      </c>
      <c r="C6" s="357">
        <f>'Krok 1- Kalkulačka '!AG159</f>
        <v>0</v>
      </c>
      <c r="D6" s="357"/>
      <c r="E6" s="363">
        <f>'Krok 1- Kalkulačka '!AO159</f>
        <v>0</v>
      </c>
      <c r="F6" s="364"/>
    </row>
    <row r="7" spans="1:12" ht="15" customHeight="1" x14ac:dyDescent="0.2">
      <c r="B7" s="208" t="s">
        <v>179</v>
      </c>
      <c r="C7" s="357">
        <f>'Krok 1- Kalkulačka '!AI159</f>
        <v>0</v>
      </c>
      <c r="D7" s="357"/>
      <c r="E7" s="363">
        <f>'Krok 1- Kalkulačka '!AQ159</f>
        <v>0</v>
      </c>
      <c r="F7" s="364"/>
    </row>
    <row r="8" spans="1:12" ht="15" customHeight="1" x14ac:dyDescent="0.2">
      <c r="B8" s="208" t="s">
        <v>98</v>
      </c>
      <c r="C8" s="357">
        <f>'Krok 1- Kalkulačka '!AK159</f>
        <v>0</v>
      </c>
      <c r="D8" s="357"/>
      <c r="E8" s="363">
        <f>'Krok 1- Kalkulačka '!AS159</f>
        <v>6000000</v>
      </c>
      <c r="F8" s="364"/>
    </row>
    <row r="9" spans="1:12" ht="15" customHeight="1" x14ac:dyDescent="0.2">
      <c r="B9" s="208" t="s">
        <v>99</v>
      </c>
      <c r="C9" s="357">
        <f>'Krok 1- Kalkulačka '!AM159</f>
        <v>0</v>
      </c>
      <c r="D9" s="357"/>
      <c r="E9" s="363">
        <f>'Krok 1- Kalkulačka '!AU159</f>
        <v>0</v>
      </c>
      <c r="F9" s="364"/>
    </row>
    <row r="10" spans="1:12" ht="15" customHeight="1" x14ac:dyDescent="0.2">
      <c r="B10" s="208" t="s">
        <v>100</v>
      </c>
      <c r="C10" s="357">
        <f>SUM(C6:C9)</f>
        <v>0</v>
      </c>
      <c r="D10" s="357"/>
      <c r="E10" s="363">
        <f>SUM(E6:E9)</f>
        <v>6000000</v>
      </c>
      <c r="F10" s="364"/>
    </row>
    <row r="11" spans="1:12" ht="15" customHeight="1" x14ac:dyDescent="0.2">
      <c r="B11" s="208" t="s">
        <v>84</v>
      </c>
      <c r="C11" s="357"/>
      <c r="D11" s="357"/>
      <c r="E11" s="363"/>
      <c r="F11" s="364"/>
    </row>
    <row r="12" spans="1:12" ht="30.75" customHeight="1" x14ac:dyDescent="0.2">
      <c r="B12" s="208" t="s">
        <v>114</v>
      </c>
      <c r="C12" s="357">
        <f>'Krok 1- Kalkulačka '!BA160</f>
        <v>0</v>
      </c>
      <c r="D12" s="357"/>
      <c r="E12" s="363">
        <f>'Krok 1- Kalkulačka '!BI160</f>
        <v>0</v>
      </c>
      <c r="F12" s="364"/>
    </row>
    <row r="13" spans="1:12" ht="49.5" customHeight="1" thickBot="1" x14ac:dyDescent="0.25">
      <c r="B13" s="209" t="s">
        <v>192</v>
      </c>
      <c r="C13" s="358">
        <f>'Krok 1- Kalkulačka '!BR161</f>
        <v>0</v>
      </c>
      <c r="D13" s="358"/>
      <c r="E13" s="367">
        <f>'Krok 1- Kalkulačka '!BZ160</f>
        <v>6000000</v>
      </c>
      <c r="F13" s="368"/>
    </row>
    <row r="14" spans="1:12" ht="13.5" customHeight="1" thickBot="1" x14ac:dyDescent="0.25">
      <c r="B14" s="210"/>
      <c r="C14" s="211"/>
      <c r="D14" s="211"/>
      <c r="E14" s="211"/>
      <c r="F14" s="211"/>
    </row>
    <row r="15" spans="1:12" ht="16.5" customHeight="1" x14ac:dyDescent="0.2">
      <c r="B15" s="212" t="s">
        <v>115</v>
      </c>
      <c r="C15" s="359" t="s">
        <v>72</v>
      </c>
      <c r="D15" s="359"/>
      <c r="E15" s="369" t="s">
        <v>71</v>
      </c>
      <c r="F15" s="370"/>
    </row>
    <row r="16" spans="1:12" ht="17.25" customHeight="1" thickBot="1" x14ac:dyDescent="0.25">
      <c r="B16" s="213" t="s">
        <v>116</v>
      </c>
      <c r="C16" s="360">
        <f>C7+C8+C9-C13</f>
        <v>0</v>
      </c>
      <c r="D16" s="360"/>
      <c r="E16" s="365">
        <f>E7+E8+E9-E13</f>
        <v>0</v>
      </c>
      <c r="F16" s="366"/>
    </row>
    <row r="17" spans="1:12" ht="15" x14ac:dyDescent="0.2">
      <c r="A17" s="90"/>
    </row>
    <row r="19" spans="1:12" ht="15.75" x14ac:dyDescent="0.2">
      <c r="A19" s="352" t="s">
        <v>101</v>
      </c>
      <c r="B19" s="352"/>
      <c r="C19" s="352"/>
      <c r="D19" s="352"/>
      <c r="E19" s="352"/>
      <c r="F19" s="352"/>
      <c r="G19" s="352"/>
      <c r="H19" s="352"/>
      <c r="I19" s="352"/>
      <c r="J19" s="352"/>
      <c r="K19" s="352"/>
    </row>
    <row r="20" spans="1:12" x14ac:dyDescent="0.2">
      <c r="A20" s="351" t="s">
        <v>97</v>
      </c>
      <c r="B20" s="351" t="str">
        <f>'Krok 1- Kalkulačka '!C7</f>
        <v>Zrozumiteľný a stručný opis regulácie 
(dôvod zvýšenia/zníženia nákladov na PP)</v>
      </c>
      <c r="C20" s="353" t="s">
        <v>207</v>
      </c>
      <c r="D20" s="353" t="s">
        <v>206</v>
      </c>
      <c r="E20" s="351" t="s">
        <v>108</v>
      </c>
      <c r="F20" s="351" t="s">
        <v>160</v>
      </c>
      <c r="G20" s="351" t="s">
        <v>102</v>
      </c>
      <c r="H20" s="351" t="s">
        <v>162</v>
      </c>
      <c r="I20" s="351" t="s">
        <v>163</v>
      </c>
      <c r="J20" s="351" t="s">
        <v>106</v>
      </c>
      <c r="K20" s="351" t="s">
        <v>107</v>
      </c>
      <c r="L20" s="351" t="s">
        <v>208</v>
      </c>
    </row>
    <row r="21" spans="1:12" x14ac:dyDescent="0.2">
      <c r="A21" s="351"/>
      <c r="B21" s="351"/>
      <c r="C21" s="354"/>
      <c r="D21" s="354"/>
      <c r="E21" s="351"/>
      <c r="F21" s="351"/>
      <c r="G21" s="351"/>
      <c r="H21" s="351"/>
      <c r="I21" s="351"/>
      <c r="J21" s="351"/>
      <c r="K21" s="351"/>
      <c r="L21" s="351"/>
    </row>
    <row r="22" spans="1:12" x14ac:dyDescent="0.2">
      <c r="A22" s="351"/>
      <c r="B22" s="351"/>
      <c r="C22" s="354"/>
      <c r="D22" s="354"/>
      <c r="E22" s="351"/>
      <c r="F22" s="351"/>
      <c r="G22" s="351"/>
      <c r="H22" s="351"/>
      <c r="I22" s="351"/>
      <c r="J22" s="351"/>
      <c r="K22" s="351"/>
      <c r="L22" s="351"/>
    </row>
    <row r="23" spans="1:12" x14ac:dyDescent="0.2">
      <c r="A23" s="351"/>
      <c r="B23" s="351"/>
      <c r="C23" s="354"/>
      <c r="D23" s="354"/>
      <c r="E23" s="351"/>
      <c r="F23" s="351"/>
      <c r="G23" s="351"/>
      <c r="H23" s="351"/>
      <c r="I23" s="351"/>
      <c r="J23" s="351"/>
      <c r="K23" s="351"/>
      <c r="L23" s="351"/>
    </row>
    <row r="24" spans="1:12" x14ac:dyDescent="0.2">
      <c r="A24" s="351"/>
      <c r="B24" s="351"/>
      <c r="C24" s="354"/>
      <c r="D24" s="354"/>
      <c r="E24" s="351"/>
      <c r="F24" s="351"/>
      <c r="G24" s="351"/>
      <c r="H24" s="351"/>
      <c r="I24" s="351"/>
      <c r="J24" s="351"/>
      <c r="K24" s="351"/>
      <c r="L24" s="351"/>
    </row>
    <row r="25" spans="1:12" x14ac:dyDescent="0.2">
      <c r="A25" s="351"/>
      <c r="B25" s="351"/>
      <c r="C25" s="355"/>
      <c r="D25" s="355"/>
      <c r="E25" s="351"/>
      <c r="F25" s="351"/>
      <c r="G25" s="351"/>
      <c r="H25" s="351"/>
      <c r="I25" s="351"/>
      <c r="J25" s="351"/>
      <c r="K25" s="351"/>
      <c r="L25" s="351"/>
    </row>
    <row r="26" spans="1:12" ht="13.5" customHeight="1" x14ac:dyDescent="0.2">
      <c r="A26" s="223">
        <f>'Krok 1- Kalkulačka '!B9</f>
        <v>1</v>
      </c>
      <c r="B26" s="223" t="str">
        <f>'Krok 1- Kalkulačka '!C9</f>
        <v>Prenájom vozidla evidovaného v inom členskom štáte EÚ ak podmienky prenájmu sú výhodnejšie ako v SR</v>
      </c>
      <c r="C26" s="223" t="str">
        <f>'Krok 1- Kalkulačka '!D9</f>
        <v>56/2012</v>
      </c>
      <c r="D26" s="223" t="str">
        <f>'Krok 1- Kalkulačka '!E9</f>
        <v>§ 32</v>
      </c>
      <c r="E26" s="223" t="str">
        <f>'Krok 1- Kalkulačka '!F9</f>
        <v>EÚ úplná harmonizácia</v>
      </c>
      <c r="F26" s="226">
        <f>IF('Krok 1- Kalkulačka '!G9&gt;0,'Krok 1- Kalkulačka '!G9,"-")</f>
        <v>45139</v>
      </c>
      <c r="G26" s="223" t="str">
        <f>'Krok 1- Kalkulačka '!H9</f>
        <v>Dopravcovia v nákladnej a osobnej doprave</v>
      </c>
      <c r="H26" s="224">
        <f>'Krok 1- Kalkulačka '!I9</f>
        <v>2000</v>
      </c>
      <c r="I26" s="224">
        <f>'Krok 1- Kalkulačka '!K9</f>
        <v>0</v>
      </c>
      <c r="J26" s="225">
        <f>IF($L26="In (zvyšuje náklady)",'Krok 1- Kalkulačka '!CC9,'Krok 1- Kalkulačka '!CC9)</f>
        <v>3000</v>
      </c>
      <c r="K26" s="225">
        <f>IF($L26="In (zvyšuje náklady)",'Krok 1- Kalkulačka '!CD9,'Krok 1- Kalkulačka '!CD9)</f>
        <v>6000000</v>
      </c>
      <c r="L26" s="223" t="str">
        <f>'Krok 1- Kalkulačka '!M9</f>
        <v>Out (znižuje náklady)</v>
      </c>
    </row>
    <row r="27" spans="1:12" x14ac:dyDescent="0.2">
      <c r="A27" s="223">
        <f>'Krok 1- Kalkulačka '!B12</f>
        <v>2</v>
      </c>
      <c r="B27" s="223">
        <f>'Krok 1- Kalkulačka '!C12</f>
        <v>0</v>
      </c>
      <c r="C27" s="223">
        <f>'Krok 1- Kalkulačka '!D12</f>
        <v>0</v>
      </c>
      <c r="D27" s="223">
        <f>'Krok 1- Kalkulačka '!E12</f>
        <v>0</v>
      </c>
      <c r="E27" s="223" t="str">
        <f>'Krok 1- Kalkulačka '!F12</f>
        <v xml:space="preserve">vyberte  </v>
      </c>
      <c r="F27" s="226" t="str">
        <f>IF('Krok 1- Kalkulačka '!G12&gt;0,'Krok 1- Kalkulačka '!G12,"-")</f>
        <v>-</v>
      </c>
      <c r="G27" s="223">
        <f>'Krok 1- Kalkulačka '!H12</f>
        <v>0</v>
      </c>
      <c r="H27" s="224">
        <f>'Krok 1- Kalkulačka '!I12</f>
        <v>0</v>
      </c>
      <c r="I27" s="224">
        <f>'Krok 1- Kalkulačka '!K12</f>
        <v>0</v>
      </c>
      <c r="J27" s="225">
        <f>IF($L27="In (zvyšuje náklady)",'Krok 1- Kalkulačka '!CC12,'Krok 1- Kalkulačka '!CC12)</f>
        <v>0</v>
      </c>
      <c r="K27" s="225">
        <f>IF($L27="In (zvyšuje náklady)",'Krok 1- Kalkulačka '!CD12,'Krok 1- Kalkulačka '!CD12)</f>
        <v>0</v>
      </c>
      <c r="L27" s="223" t="str">
        <f>'Krok 1- Kalkulačka '!M12</f>
        <v xml:space="preserve">vyberte  </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zt+7hfcU4m8BjkqGj4kkzSybIf2pxNVSrndSx8qp7WwD5EIxYXh0CMeV+o8r8o6A9B8UTA76Va1Xrd4DuzrJlw==" saltValue="kTN7l+jI3iqJm04EWSG4hg==" spinCount="100000" sheet="1" objects="1" scenarios="1" formatRows="0"/>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3" t="s">
        <v>126</v>
      </c>
      <c r="D5" s="404"/>
      <c r="E5" s="404"/>
      <c r="F5" s="404"/>
      <c r="G5" s="404"/>
      <c r="H5" s="404"/>
      <c r="I5" s="404"/>
      <c r="J5" s="404"/>
      <c r="K5" s="404"/>
      <c r="L5" s="404"/>
      <c r="M5" s="404"/>
      <c r="N5" s="404"/>
      <c r="O5" s="404"/>
      <c r="P5" s="404"/>
      <c r="Q5" s="405"/>
    </row>
    <row r="6" spans="1:17" ht="31.5" customHeight="1" x14ac:dyDescent="0.2">
      <c r="A6" s="134"/>
      <c r="B6" s="94" t="s">
        <v>104</v>
      </c>
      <c r="C6" s="406" t="s">
        <v>172</v>
      </c>
      <c r="D6" s="406"/>
      <c r="E6" s="406"/>
      <c r="F6" s="406"/>
      <c r="G6" s="406"/>
      <c r="H6" s="406"/>
      <c r="I6" s="406"/>
      <c r="J6" s="406"/>
      <c r="K6" s="406"/>
      <c r="L6" s="406"/>
      <c r="M6" s="406"/>
      <c r="N6" s="406"/>
      <c r="O6" s="406"/>
      <c r="P6" s="406"/>
      <c r="Q6" s="406"/>
    </row>
    <row r="7" spans="1:17" ht="17.25" customHeight="1" x14ac:dyDescent="0.2">
      <c r="A7" s="134"/>
      <c r="B7" s="128" t="s">
        <v>105</v>
      </c>
      <c r="C7" s="396" t="s">
        <v>88</v>
      </c>
      <c r="D7" s="396"/>
      <c r="E7" s="396"/>
      <c r="F7" s="396"/>
      <c r="G7" s="396"/>
      <c r="H7" s="396"/>
      <c r="I7" s="396"/>
      <c r="J7" s="396"/>
      <c r="K7" s="396"/>
      <c r="L7" s="396"/>
      <c r="M7" s="396"/>
      <c r="N7" s="396"/>
      <c r="O7" s="396"/>
      <c r="P7" s="396"/>
      <c r="Q7" s="396"/>
    </row>
    <row r="8" spans="1:17" ht="18.75" customHeight="1" x14ac:dyDescent="0.2">
      <c r="A8" s="134"/>
      <c r="B8" s="128" t="s">
        <v>82</v>
      </c>
      <c r="C8" s="396" t="s">
        <v>124</v>
      </c>
      <c r="D8" s="396"/>
      <c r="E8" s="396"/>
      <c r="F8" s="396"/>
      <c r="G8" s="396"/>
      <c r="H8" s="396"/>
      <c r="I8" s="396"/>
      <c r="J8" s="396"/>
      <c r="K8" s="396"/>
      <c r="L8" s="396"/>
      <c r="M8" s="396"/>
      <c r="N8" s="396"/>
      <c r="O8" s="396"/>
      <c r="P8" s="396"/>
      <c r="Q8" s="396"/>
    </row>
    <row r="9" spans="1:17" ht="21.75" customHeight="1" x14ac:dyDescent="0.2">
      <c r="A9" s="134"/>
      <c r="B9" s="128" t="s">
        <v>119</v>
      </c>
      <c r="C9" s="396" t="s">
        <v>161</v>
      </c>
      <c r="D9" s="396"/>
      <c r="E9" s="396"/>
      <c r="F9" s="396"/>
      <c r="G9" s="396"/>
      <c r="H9" s="396"/>
      <c r="I9" s="396"/>
      <c r="J9" s="396"/>
      <c r="K9" s="396"/>
      <c r="L9" s="396"/>
      <c r="M9" s="396"/>
      <c r="N9" s="396"/>
      <c r="O9" s="396"/>
      <c r="P9" s="396"/>
      <c r="Q9" s="396"/>
    </row>
    <row r="10" spans="1:17" ht="31.5" customHeight="1" x14ac:dyDescent="0.2">
      <c r="A10" s="134"/>
      <c r="B10" s="127" t="s">
        <v>70</v>
      </c>
      <c r="C10" s="402" t="s">
        <v>87</v>
      </c>
      <c r="D10" s="402"/>
      <c r="E10" s="402"/>
      <c r="F10" s="402"/>
      <c r="G10" s="402"/>
      <c r="H10" s="402"/>
      <c r="I10" s="402"/>
      <c r="J10" s="402"/>
      <c r="K10" s="402"/>
      <c r="L10" s="402"/>
      <c r="M10" s="402"/>
      <c r="N10" s="402"/>
      <c r="O10" s="402"/>
      <c r="P10" s="402"/>
      <c r="Q10" s="402"/>
    </row>
    <row r="11" spans="1:17" ht="24.75" customHeight="1" x14ac:dyDescent="0.2">
      <c r="A11" s="134"/>
      <c r="B11" s="127" t="s">
        <v>120</v>
      </c>
      <c r="C11" s="395" t="s">
        <v>165</v>
      </c>
      <c r="D11" s="395"/>
      <c r="E11" s="395"/>
      <c r="F11" s="395"/>
      <c r="G11" s="395"/>
      <c r="H11" s="395"/>
      <c r="I11" s="395"/>
      <c r="J11" s="395"/>
      <c r="K11" s="395"/>
      <c r="L11" s="395"/>
      <c r="M11" s="395"/>
      <c r="N11" s="395"/>
      <c r="O11" s="395"/>
      <c r="P11" s="395"/>
      <c r="Q11" s="395"/>
    </row>
    <row r="12" spans="1:17" ht="43.5" customHeight="1" x14ac:dyDescent="0.2">
      <c r="A12" s="134"/>
      <c r="B12" s="128" t="s">
        <v>164</v>
      </c>
      <c r="C12" s="396" t="s">
        <v>166</v>
      </c>
      <c r="D12" s="396"/>
      <c r="E12" s="396"/>
      <c r="F12" s="396"/>
      <c r="G12" s="396"/>
      <c r="H12" s="396"/>
      <c r="I12" s="396"/>
      <c r="J12" s="396"/>
      <c r="K12" s="396"/>
      <c r="L12" s="396"/>
      <c r="M12" s="396"/>
      <c r="N12" s="396"/>
      <c r="O12" s="396"/>
      <c r="P12" s="396"/>
      <c r="Q12" s="396"/>
    </row>
    <row r="13" spans="1:17" ht="47.25" customHeight="1" x14ac:dyDescent="0.2">
      <c r="A13" s="134"/>
      <c r="B13" s="126" t="s">
        <v>122</v>
      </c>
      <c r="C13" s="397" t="s">
        <v>121</v>
      </c>
      <c r="D13" s="397"/>
      <c r="E13" s="397"/>
      <c r="F13" s="397"/>
      <c r="G13" s="397"/>
      <c r="H13" s="397"/>
      <c r="I13" s="397"/>
      <c r="J13" s="397"/>
      <c r="K13" s="397"/>
      <c r="L13" s="397"/>
      <c r="M13" s="397"/>
      <c r="N13" s="397"/>
      <c r="O13" s="397"/>
      <c r="P13" s="397"/>
      <c r="Q13" s="397"/>
    </row>
    <row r="14" spans="1:17" ht="30" customHeight="1" x14ac:dyDescent="0.2">
      <c r="A14" s="134"/>
      <c r="B14" s="128" t="s">
        <v>123</v>
      </c>
      <c r="C14" s="398" t="s">
        <v>173</v>
      </c>
      <c r="D14" s="399"/>
      <c r="E14" s="399"/>
      <c r="F14" s="399"/>
      <c r="G14" s="399"/>
      <c r="H14" s="399"/>
      <c r="I14" s="399"/>
      <c r="J14" s="399"/>
      <c r="K14" s="399"/>
      <c r="L14" s="399"/>
      <c r="M14" s="399"/>
      <c r="N14" s="399"/>
      <c r="O14" s="399"/>
      <c r="P14" s="399"/>
      <c r="Q14" s="400"/>
    </row>
    <row r="15" spans="1:17" ht="73.5" customHeight="1" x14ac:dyDescent="0.2">
      <c r="A15" s="134"/>
      <c r="B15" s="126" t="s">
        <v>181</v>
      </c>
      <c r="C15" s="396" t="s">
        <v>174</v>
      </c>
      <c r="D15" s="396"/>
      <c r="E15" s="396"/>
      <c r="F15" s="396"/>
      <c r="G15" s="396"/>
      <c r="H15" s="396"/>
      <c r="I15" s="396"/>
      <c r="J15" s="396"/>
      <c r="K15" s="396"/>
      <c r="L15" s="396"/>
      <c r="M15" s="396"/>
      <c r="N15" s="396"/>
      <c r="O15" s="396"/>
      <c r="P15" s="396"/>
      <c r="Q15" s="396"/>
    </row>
    <row r="16" spans="1:17" ht="72" customHeight="1" x14ac:dyDescent="0.2">
      <c r="A16" s="134"/>
      <c r="B16" s="126" t="s">
        <v>210</v>
      </c>
      <c r="C16" s="396" t="s">
        <v>211</v>
      </c>
      <c r="D16" s="396"/>
      <c r="E16" s="396"/>
      <c r="F16" s="396"/>
      <c r="G16" s="396"/>
      <c r="H16" s="396"/>
      <c r="I16" s="396"/>
      <c r="J16" s="396"/>
      <c r="K16" s="396"/>
      <c r="L16" s="396"/>
      <c r="M16" s="396"/>
      <c r="N16" s="396"/>
      <c r="O16" s="396"/>
      <c r="P16" s="396"/>
      <c r="Q16" s="396"/>
    </row>
    <row r="17" spans="1:20" ht="93" customHeight="1" x14ac:dyDescent="0.2">
      <c r="A17" s="134"/>
      <c r="B17" s="126" t="s">
        <v>134</v>
      </c>
      <c r="C17" s="396" t="s">
        <v>127</v>
      </c>
      <c r="D17" s="396"/>
      <c r="E17" s="396"/>
      <c r="F17" s="396"/>
      <c r="G17" s="396"/>
      <c r="H17" s="396"/>
      <c r="I17" s="396"/>
      <c r="J17" s="396"/>
      <c r="K17" s="396"/>
      <c r="L17" s="396"/>
      <c r="M17" s="396"/>
      <c r="N17" s="396"/>
      <c r="O17" s="396"/>
      <c r="P17" s="396"/>
      <c r="Q17" s="396"/>
    </row>
    <row r="18" spans="1:20" ht="126.75" customHeight="1" x14ac:dyDescent="0.2">
      <c r="A18" s="134"/>
      <c r="B18" s="126" t="s">
        <v>135</v>
      </c>
      <c r="C18" s="398" t="s">
        <v>128</v>
      </c>
      <c r="D18" s="399"/>
      <c r="E18" s="399"/>
      <c r="F18" s="399"/>
      <c r="G18" s="399"/>
      <c r="H18" s="399"/>
      <c r="I18" s="399"/>
      <c r="J18" s="399"/>
      <c r="K18" s="399"/>
      <c r="L18" s="399"/>
      <c r="M18" s="399"/>
      <c r="N18" s="399"/>
      <c r="O18" s="399"/>
      <c r="P18" s="399"/>
      <c r="Q18" s="40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4" t="s">
        <v>28</v>
      </c>
      <c r="D22" s="384"/>
      <c r="E22" s="401" t="s">
        <v>13</v>
      </c>
      <c r="F22" s="401"/>
      <c r="G22" s="384" t="s">
        <v>28</v>
      </c>
      <c r="H22" s="384"/>
      <c r="I22" s="384"/>
      <c r="J22"/>
      <c r="K22"/>
      <c r="L22"/>
      <c r="M22"/>
      <c r="N22"/>
      <c r="O22"/>
      <c r="P22"/>
      <c r="Q22"/>
    </row>
    <row r="23" spans="1:20" ht="12.75" customHeight="1" x14ac:dyDescent="0.2">
      <c r="A23"/>
      <c r="B23" s="129" t="s">
        <v>29</v>
      </c>
      <c r="C23" s="388">
        <v>1</v>
      </c>
      <c r="D23" s="389"/>
      <c r="E23" s="390" t="s">
        <v>4</v>
      </c>
      <c r="F23" s="391"/>
      <c r="G23" s="392">
        <v>0.5</v>
      </c>
      <c r="H23" s="393"/>
      <c r="I23" s="394"/>
      <c r="J23"/>
      <c r="K23"/>
      <c r="L23"/>
      <c r="M23"/>
      <c r="N23"/>
      <c r="O23"/>
      <c r="P23"/>
      <c r="Q23"/>
    </row>
    <row r="24" spans="1:20" x14ac:dyDescent="0.2">
      <c r="A24"/>
      <c r="B24" s="129" t="s">
        <v>30</v>
      </c>
      <c r="C24" s="385">
        <v>2</v>
      </c>
      <c r="D24" s="385"/>
      <c r="E24" s="386" t="s">
        <v>6</v>
      </c>
      <c r="F24" s="386"/>
      <c r="G24" s="387">
        <v>0.33</v>
      </c>
      <c r="H24" s="387"/>
      <c r="I24" s="387"/>
      <c r="J24"/>
      <c r="K24"/>
      <c r="L24"/>
      <c r="M24"/>
      <c r="N24"/>
      <c r="O24"/>
      <c r="P24"/>
      <c r="Q24"/>
    </row>
    <row r="25" spans="1:20" x14ac:dyDescent="0.2">
      <c r="A25"/>
      <c r="B25" s="129" t="s">
        <v>31</v>
      </c>
      <c r="C25" s="385">
        <v>3</v>
      </c>
      <c r="D25" s="385"/>
      <c r="E25" s="386" t="s">
        <v>8</v>
      </c>
      <c r="F25" s="386"/>
      <c r="G25" s="387">
        <v>0.25</v>
      </c>
      <c r="H25" s="387"/>
      <c r="I25" s="387"/>
      <c r="J25"/>
      <c r="K25"/>
      <c r="L25"/>
      <c r="M25"/>
      <c r="N25"/>
      <c r="O25"/>
      <c r="P25"/>
      <c r="Q25"/>
    </row>
    <row r="26" spans="1:20" x14ac:dyDescent="0.2">
      <c r="A26"/>
      <c r="B26" s="129" t="s">
        <v>32</v>
      </c>
      <c r="C26" s="385">
        <v>4</v>
      </c>
      <c r="D26" s="385"/>
      <c r="E26" s="386" t="s">
        <v>11</v>
      </c>
      <c r="F26" s="386"/>
      <c r="G26" s="387">
        <v>0.2</v>
      </c>
      <c r="H26" s="387"/>
      <c r="I26" s="387"/>
      <c r="J26"/>
      <c r="K26"/>
      <c r="L26"/>
      <c r="M26"/>
      <c r="N26"/>
      <c r="O26"/>
      <c r="P26"/>
      <c r="Q26"/>
    </row>
    <row r="27" spans="1:20" x14ac:dyDescent="0.2">
      <c r="A27"/>
      <c r="B27" s="129" t="s">
        <v>33</v>
      </c>
      <c r="C27" s="385">
        <v>12</v>
      </c>
      <c r="D27" s="385"/>
      <c r="E27" s="386" t="s">
        <v>12</v>
      </c>
      <c r="F27" s="386"/>
      <c r="G27" s="387">
        <v>0.25</v>
      </c>
      <c r="H27" s="387"/>
      <c r="I27" s="38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2" t="s">
        <v>47</v>
      </c>
      <c r="C32" s="383"/>
      <c r="D32" s="130" t="s">
        <v>142</v>
      </c>
      <c r="E32" s="130" t="s">
        <v>143</v>
      </c>
      <c r="F32" s="130" t="s">
        <v>144</v>
      </c>
      <c r="G32" s="384" t="s">
        <v>145</v>
      </c>
      <c r="H32" s="384"/>
      <c r="I32" s="384" t="s">
        <v>52</v>
      </c>
      <c r="J32" s="384"/>
      <c r="K32" s="384"/>
      <c r="L32" s="384"/>
      <c r="M32" s="384"/>
      <c r="N32" s="384"/>
      <c r="O32" s="384"/>
      <c r="P32" s="384"/>
      <c r="Q32" s="384"/>
      <c r="R32" s="384"/>
      <c r="S32" s="384"/>
      <c r="T32" s="384"/>
    </row>
    <row r="33" spans="1:20" ht="36.75" customHeight="1" x14ac:dyDescent="0.2">
      <c r="A33"/>
      <c r="B33" s="375" t="s">
        <v>22</v>
      </c>
      <c r="C33" s="376"/>
      <c r="D33" s="121">
        <v>45</v>
      </c>
      <c r="E33" s="121">
        <v>90</v>
      </c>
      <c r="F33" s="121">
        <v>180</v>
      </c>
      <c r="G33" s="377">
        <v>60</v>
      </c>
      <c r="H33" s="377"/>
      <c r="I33" s="378" t="s">
        <v>53</v>
      </c>
      <c r="J33" s="378"/>
      <c r="K33" s="378"/>
      <c r="L33" s="378"/>
      <c r="M33" s="378"/>
      <c r="N33" s="378"/>
      <c r="O33" s="378"/>
      <c r="P33" s="378"/>
      <c r="Q33" s="378"/>
      <c r="R33" s="378"/>
      <c r="S33" s="378"/>
      <c r="T33" s="378"/>
    </row>
    <row r="34" spans="1:20" ht="31.5" customHeight="1" x14ac:dyDescent="0.2">
      <c r="A34"/>
      <c r="B34" s="375" t="s">
        <v>16</v>
      </c>
      <c r="C34" s="376"/>
      <c r="D34" s="121">
        <v>240</v>
      </c>
      <c r="E34" s="121">
        <v>480</v>
      </c>
      <c r="F34" s="121">
        <v>720</v>
      </c>
      <c r="G34" s="377">
        <v>300</v>
      </c>
      <c r="H34" s="377"/>
      <c r="I34" s="378" t="s">
        <v>95</v>
      </c>
      <c r="J34" s="378"/>
      <c r="K34" s="378"/>
      <c r="L34" s="378"/>
      <c r="M34" s="378"/>
      <c r="N34" s="378"/>
      <c r="O34" s="378"/>
      <c r="P34" s="378"/>
      <c r="Q34" s="378"/>
      <c r="R34" s="378"/>
      <c r="S34" s="378"/>
      <c r="T34" s="378"/>
    </row>
    <row r="35" spans="1:20" ht="44.25" customHeight="1" x14ac:dyDescent="0.2">
      <c r="A35"/>
      <c r="B35" s="375" t="s">
        <v>17</v>
      </c>
      <c r="C35" s="376"/>
      <c r="D35" s="121">
        <v>360</v>
      </c>
      <c r="E35" s="121">
        <v>720</v>
      </c>
      <c r="F35" s="121">
        <v>1200</v>
      </c>
      <c r="G35" s="377">
        <v>460</v>
      </c>
      <c r="H35" s="377"/>
      <c r="I35" s="378" t="s">
        <v>96</v>
      </c>
      <c r="J35" s="378"/>
      <c r="K35" s="378"/>
      <c r="L35" s="378"/>
      <c r="M35" s="378"/>
      <c r="N35" s="378"/>
      <c r="O35" s="378"/>
      <c r="P35" s="378"/>
      <c r="Q35" s="378"/>
      <c r="R35" s="378"/>
      <c r="S35" s="378"/>
      <c r="T35" s="378"/>
    </row>
    <row r="36" spans="1:20" ht="45.75" customHeight="1" x14ac:dyDescent="0.2">
      <c r="A36"/>
      <c r="B36" s="380" t="s">
        <v>25</v>
      </c>
      <c r="C36" s="381"/>
      <c r="D36" s="122">
        <v>60</v>
      </c>
      <c r="E36" s="122">
        <v>60</v>
      </c>
      <c r="F36" s="122">
        <v>60</v>
      </c>
      <c r="G36" s="377">
        <v>60</v>
      </c>
      <c r="H36" s="377"/>
      <c r="I36" s="378" t="s">
        <v>54</v>
      </c>
      <c r="J36" s="378"/>
      <c r="K36" s="378"/>
      <c r="L36" s="378"/>
      <c r="M36" s="378"/>
      <c r="N36" s="378"/>
      <c r="O36" s="378"/>
      <c r="P36" s="378"/>
      <c r="Q36" s="378"/>
      <c r="R36" s="378"/>
      <c r="S36" s="378"/>
      <c r="T36" s="378"/>
    </row>
    <row r="37" spans="1:20" ht="58.5" customHeight="1" x14ac:dyDescent="0.2">
      <c r="A37"/>
      <c r="B37" s="375" t="s">
        <v>27</v>
      </c>
      <c r="C37" s="376"/>
      <c r="D37" s="121">
        <v>120</v>
      </c>
      <c r="E37" s="121">
        <v>480</v>
      </c>
      <c r="F37" s="121">
        <v>960</v>
      </c>
      <c r="G37" s="377">
        <v>220</v>
      </c>
      <c r="H37" s="377"/>
      <c r="I37" s="378" t="s">
        <v>60</v>
      </c>
      <c r="J37" s="378"/>
      <c r="K37" s="378"/>
      <c r="L37" s="378"/>
      <c r="M37" s="378"/>
      <c r="N37" s="378"/>
      <c r="O37" s="378"/>
      <c r="P37" s="378"/>
      <c r="Q37" s="378"/>
      <c r="R37" s="378"/>
      <c r="S37" s="378"/>
      <c r="T37" s="378"/>
    </row>
    <row r="38" spans="1:20" ht="36.75" customHeight="1" x14ac:dyDescent="0.2">
      <c r="A38"/>
      <c r="B38" s="375" t="s">
        <v>18</v>
      </c>
      <c r="C38" s="376"/>
      <c r="D38" s="121">
        <v>100</v>
      </c>
      <c r="E38" s="121">
        <v>100</v>
      </c>
      <c r="F38" s="121">
        <v>100</v>
      </c>
      <c r="G38" s="377">
        <v>100</v>
      </c>
      <c r="H38" s="377"/>
      <c r="I38" s="378" t="s">
        <v>55</v>
      </c>
      <c r="J38" s="378"/>
      <c r="K38" s="378"/>
      <c r="L38" s="378"/>
      <c r="M38" s="378"/>
      <c r="N38" s="378"/>
      <c r="O38" s="378"/>
      <c r="P38" s="378"/>
      <c r="Q38" s="378"/>
      <c r="R38" s="378"/>
      <c r="S38" s="378"/>
      <c r="T38" s="378"/>
    </row>
    <row r="39" spans="1:20" ht="33.75" customHeight="1" x14ac:dyDescent="0.2">
      <c r="A39"/>
      <c r="B39" s="380" t="s">
        <v>157</v>
      </c>
      <c r="C39" s="381"/>
      <c r="D39" s="122">
        <v>30</v>
      </c>
      <c r="E39" s="122">
        <v>30</v>
      </c>
      <c r="F39" s="122">
        <v>30</v>
      </c>
      <c r="G39" s="377">
        <v>30</v>
      </c>
      <c r="H39" s="377"/>
      <c r="I39" s="378" t="s">
        <v>56</v>
      </c>
      <c r="J39" s="378"/>
      <c r="K39" s="378"/>
      <c r="L39" s="378"/>
      <c r="M39" s="378"/>
      <c r="N39" s="378"/>
      <c r="O39" s="378"/>
      <c r="P39" s="378"/>
      <c r="Q39" s="378"/>
      <c r="R39" s="378"/>
      <c r="S39" s="378"/>
      <c r="T39" s="378"/>
    </row>
    <row r="40" spans="1:20" ht="33" customHeight="1" x14ac:dyDescent="0.2">
      <c r="A40"/>
      <c r="B40" s="380" t="s">
        <v>19</v>
      </c>
      <c r="C40" s="381"/>
      <c r="D40" s="122">
        <v>50</v>
      </c>
      <c r="E40" s="122">
        <v>50</v>
      </c>
      <c r="F40" s="122">
        <v>50</v>
      </c>
      <c r="G40" s="377">
        <v>50</v>
      </c>
      <c r="H40" s="377"/>
      <c r="I40" s="378" t="s">
        <v>57</v>
      </c>
      <c r="J40" s="378"/>
      <c r="K40" s="378"/>
      <c r="L40" s="378"/>
      <c r="M40" s="378"/>
      <c r="N40" s="378"/>
      <c r="O40" s="378"/>
      <c r="P40" s="378"/>
      <c r="Q40" s="378"/>
      <c r="R40" s="378"/>
      <c r="S40" s="378"/>
      <c r="T40" s="378"/>
    </row>
    <row r="41" spans="1:20" ht="30.75" customHeight="1" x14ac:dyDescent="0.2">
      <c r="A41"/>
      <c r="B41" s="375" t="s">
        <v>26</v>
      </c>
      <c r="C41" s="376"/>
      <c r="D41" s="121">
        <v>480</v>
      </c>
      <c r="E41" s="121">
        <v>960</v>
      </c>
      <c r="F41" s="121">
        <v>2400</v>
      </c>
      <c r="G41" s="377">
        <v>650</v>
      </c>
      <c r="H41" s="377"/>
      <c r="I41" s="378" t="s">
        <v>59</v>
      </c>
      <c r="J41" s="378"/>
      <c r="K41" s="378"/>
      <c r="L41" s="378"/>
      <c r="M41" s="378"/>
      <c r="N41" s="378"/>
      <c r="O41" s="378"/>
      <c r="P41" s="378"/>
      <c r="Q41" s="378"/>
      <c r="R41" s="378"/>
      <c r="S41" s="378"/>
      <c r="T41" s="378"/>
    </row>
    <row r="42" spans="1:20" ht="32.25" customHeight="1" x14ac:dyDescent="0.2">
      <c r="A42"/>
      <c r="B42" s="375" t="s">
        <v>21</v>
      </c>
      <c r="C42" s="376"/>
      <c r="D42" s="121">
        <v>180</v>
      </c>
      <c r="E42" s="121">
        <v>240</v>
      </c>
      <c r="F42" s="121">
        <v>480</v>
      </c>
      <c r="G42" s="377">
        <v>200</v>
      </c>
      <c r="H42" s="377"/>
      <c r="I42" s="378" t="s">
        <v>58</v>
      </c>
      <c r="J42" s="378"/>
      <c r="K42" s="378"/>
      <c r="L42" s="378"/>
      <c r="M42" s="378"/>
      <c r="N42" s="378"/>
      <c r="O42" s="378"/>
      <c r="P42" s="378"/>
      <c r="Q42" s="378"/>
      <c r="R42" s="378"/>
      <c r="S42" s="378"/>
      <c r="T42" s="378"/>
    </row>
    <row r="43" spans="1:20" x14ac:dyDescent="0.2">
      <c r="A43"/>
      <c r="B43" s="375" t="s">
        <v>48</v>
      </c>
      <c r="C43" s="376"/>
      <c r="D43" s="123"/>
      <c r="E43" s="123"/>
      <c r="F43" s="123"/>
      <c r="G43" s="377" t="s">
        <v>49</v>
      </c>
      <c r="H43" s="377"/>
      <c r="I43" s="379"/>
      <c r="J43" s="379"/>
      <c r="K43" s="379"/>
      <c r="L43" s="379"/>
      <c r="M43" s="379"/>
      <c r="N43" s="379"/>
      <c r="O43" s="379"/>
      <c r="P43" s="379"/>
      <c r="Q43" s="379"/>
      <c r="R43" s="379"/>
      <c r="S43" s="379"/>
      <c r="T43" s="379"/>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1" t="s">
        <v>171</v>
      </c>
      <c r="C84" s="371"/>
      <c r="D84" s="371"/>
      <c r="E84" s="371"/>
      <c r="F84" s="371"/>
      <c r="G84" s="371"/>
      <c r="H84" s="371"/>
      <c r="I84" s="371"/>
      <c r="J84" s="371"/>
      <c r="K84" s="371"/>
      <c r="L84" s="371"/>
      <c r="M84" s="371"/>
      <c r="N84" s="371"/>
      <c r="O84" s="371"/>
      <c r="P84" s="371"/>
      <c r="Q84" s="37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2" t="s">
        <v>152</v>
      </c>
      <c r="C106" s="373"/>
      <c r="D106" s="373"/>
      <c r="E106" s="373"/>
      <c r="F106" s="373"/>
      <c r="G106" s="373"/>
      <c r="H106" s="373"/>
      <c r="I106" s="132"/>
      <c r="J106" s="111"/>
      <c r="K106" s="372" t="s">
        <v>152</v>
      </c>
      <c r="L106" s="372"/>
      <c r="M106" s="372"/>
      <c r="N106" s="372"/>
      <c r="O106" s="372"/>
      <c r="P106" s="372"/>
      <c r="Q106" s="372"/>
      <c r="R106" s="372"/>
      <c r="S106" s="111"/>
      <c r="T106" s="111"/>
    </row>
    <row r="107" spans="1:20" ht="35.25" customHeight="1" x14ac:dyDescent="0.2">
      <c r="A107" s="113"/>
      <c r="B107" s="374"/>
      <c r="C107" s="374"/>
      <c r="D107" s="374"/>
      <c r="E107" s="374"/>
      <c r="F107" s="374"/>
      <c r="G107" s="374"/>
      <c r="H107" s="374"/>
      <c r="I107" s="133"/>
      <c r="J107" s="111"/>
      <c r="K107" s="372"/>
      <c r="L107" s="372"/>
      <c r="M107" s="372"/>
      <c r="N107" s="372"/>
      <c r="O107" s="372"/>
      <c r="P107" s="372"/>
      <c r="Q107" s="372"/>
      <c r="R107" s="372"/>
      <c r="S107" s="111"/>
      <c r="T107" s="111"/>
    </row>
    <row r="108" spans="1:20" ht="13.5" customHeight="1" x14ac:dyDescent="0.2">
      <c r="A108" s="113"/>
      <c r="B108" s="372"/>
      <c r="C108" s="373"/>
      <c r="D108" s="373"/>
      <c r="E108" s="373"/>
      <c r="F108" s="373"/>
      <c r="G108" s="373"/>
      <c r="H108" s="373"/>
      <c r="I108" s="132"/>
      <c r="J108" s="111"/>
      <c r="K108" s="111"/>
      <c r="L108" s="111"/>
      <c r="M108" s="111"/>
      <c r="N108" s="111"/>
      <c r="O108" s="111"/>
      <c r="P108" s="111"/>
      <c r="Q108" s="111"/>
      <c r="R108" s="111"/>
      <c r="S108" s="111"/>
      <c r="T108" s="111"/>
    </row>
    <row r="109" spans="1:20" ht="18" customHeight="1" x14ac:dyDescent="0.2">
      <c r="A109" s="113"/>
      <c r="B109" s="374"/>
      <c r="C109" s="374"/>
      <c r="D109" s="374"/>
      <c r="E109" s="374"/>
      <c r="F109" s="374"/>
      <c r="G109" s="374"/>
      <c r="H109" s="374"/>
      <c r="I109" s="133"/>
      <c r="J109" s="111"/>
      <c r="K109" s="111"/>
      <c r="L109" s="111"/>
      <c r="M109" s="111"/>
      <c r="N109" s="111"/>
      <c r="O109" s="111"/>
      <c r="P109" s="111"/>
      <c r="Q109" s="111"/>
      <c r="R109" s="111"/>
      <c r="S109" s="111"/>
      <c r="T109" s="111"/>
    </row>
    <row r="110" spans="1:20" x14ac:dyDescent="0.2">
      <c r="A110" s="113"/>
      <c r="B110" s="374"/>
      <c r="C110" s="374"/>
      <c r="D110" s="374"/>
      <c r="E110" s="374"/>
      <c r="F110" s="374"/>
      <c r="G110" s="374"/>
      <c r="H110" s="37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2" t="s">
        <v>113</v>
      </c>
      <c r="B1" s="352"/>
      <c r="C1" s="352"/>
      <c r="D1" s="352"/>
      <c r="E1" s="352"/>
      <c r="F1" s="352"/>
      <c r="G1" s="352"/>
      <c r="H1" s="352"/>
      <c r="I1" s="352"/>
      <c r="J1" s="352"/>
      <c r="K1" s="352"/>
    </row>
    <row r="2" spans="1:15" ht="15.75" x14ac:dyDescent="0.2">
      <c r="A2" s="83"/>
      <c r="B2" s="83"/>
      <c r="C2" s="83"/>
      <c r="D2" s="83"/>
      <c r="E2" s="106"/>
      <c r="F2" s="83"/>
      <c r="G2" s="83"/>
      <c r="H2" s="83"/>
      <c r="I2" s="83"/>
      <c r="J2" s="83"/>
      <c r="K2" s="83"/>
    </row>
    <row r="3" spans="1:15" ht="36.75" customHeight="1" x14ac:dyDescent="0.25">
      <c r="A3" s="352" t="s">
        <v>109</v>
      </c>
      <c r="B3" s="352"/>
      <c r="C3" s="352"/>
      <c r="D3" s="82"/>
      <c r="E3" s="352" t="s">
        <v>101</v>
      </c>
      <c r="F3" s="352"/>
      <c r="G3" s="352"/>
      <c r="H3" s="352"/>
      <c r="I3" s="352"/>
      <c r="J3" s="352"/>
      <c r="K3" s="352"/>
      <c r="L3" s="352"/>
      <c r="M3" s="352"/>
      <c r="N3" s="352"/>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6000000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13.5" x14ac:dyDescent="0.2">
      <c r="A10" s="80" t="s">
        <v>100</v>
      </c>
      <c r="B10" s="85" t="e">
        <f>SUM(B6:B9)</f>
        <v>#REF!</v>
      </c>
      <c r="C10" s="88" t="e">
        <f>SUM(C6:C9)</f>
        <v>#REF!</v>
      </c>
      <c r="E10" s="142">
        <f>'Krok 1- Kalkulačka '!B9</f>
        <v>1</v>
      </c>
      <c r="F10" s="142" t="str">
        <f>'Krok 1- Kalkulačka '!C9</f>
        <v>Prenájom vozidla evidovaného v inom členskom štáte EÚ ak podmienky prenájmu sú výhodnejšie ako v SR</v>
      </c>
      <c r="G10" s="142" t="str">
        <f>'Krok 1- Kalkulačka '!E9</f>
        <v>§ 32</v>
      </c>
      <c r="H10" s="142" t="str">
        <f>'Krok 1- Kalkulačka '!F9</f>
        <v>EÚ úplná harmonizácia</v>
      </c>
      <c r="I10" s="142">
        <f>'Krok 1- Kalkulačka '!G9</f>
        <v>45139</v>
      </c>
      <c r="J10" s="142" t="str">
        <f>'Krok 1- Kalkulačka '!H9</f>
        <v>Dopravcovia v nákladnej a osobnej doprave</v>
      </c>
      <c r="K10" s="142">
        <f>'Krok 1- Kalkulačka '!I9</f>
        <v>2000</v>
      </c>
      <c r="L10" s="142">
        <f>'Krok 1- Kalkulačka '!L9</f>
        <v>0</v>
      </c>
      <c r="M10" s="143">
        <f>'Krok 1- Kalkulačka '!CC9</f>
        <v>3000</v>
      </c>
      <c r="N10" s="143">
        <f>'Krok 1- Kalkulačka '!CD9</f>
        <v>6000000</v>
      </c>
      <c r="O10" s="142" t="str">
        <f>'Krok 1- Kalkulačka '!M9</f>
        <v>Out (znižuje náklady)</v>
      </c>
    </row>
    <row r="11" spans="1:15" ht="20.25" customHeight="1" x14ac:dyDescent="0.2">
      <c r="A11" s="80" t="s">
        <v>84</v>
      </c>
      <c r="B11" s="86"/>
      <c r="C11" s="89"/>
      <c r="E11" s="142">
        <f>'Krok 1- Kalkulačka '!B12</f>
        <v>2</v>
      </c>
      <c r="F11" s="142">
        <f>'Krok 1- Kalkulačka '!C12</f>
        <v>0</v>
      </c>
      <c r="G11" s="142">
        <f>'Krok 1- Kalkulačka '!E12</f>
        <v>0</v>
      </c>
      <c r="H11" s="142" t="str">
        <f>'Krok 1- Kalkulačka '!F12</f>
        <v xml:space="preserve">vyberte  </v>
      </c>
      <c r="I11" s="142">
        <f>'Krok 1- Kalkulačka '!G12</f>
        <v>0</v>
      </c>
      <c r="J11" s="142">
        <f>'Krok 1- Kalkulačka '!H12</f>
        <v>0</v>
      </c>
      <c r="K11" s="142">
        <f>'Krok 1- Kalkulačka '!I12</f>
        <v>0</v>
      </c>
      <c r="L11" s="142">
        <f>'Krok 1- Kalkulačka '!L12</f>
        <v>0</v>
      </c>
      <c r="M11" s="143">
        <f>'Krok 1- Kalkulačka '!CC12</f>
        <v>0</v>
      </c>
      <c r="N11" s="143">
        <f>'Krok 1- Kalkulačka '!CD12</f>
        <v>0</v>
      </c>
      <c r="O11" s="142" t="str">
        <f>'Krok 1- Kalkulačka '!M12</f>
        <v xml:space="preserve">vyberte  </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180</v>
      </c>
      <c r="B13" s="84">
        <f>'Krok 1- Kalkulačka '!BR160</f>
        <v>0</v>
      </c>
      <c r="C13" s="87">
        <f>'Krok 1- Kalkulačka '!BZ160</f>
        <v>6000000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Andrasko Miloslav</cp:lastModifiedBy>
  <cp:lastPrinted>2020-07-31T11:00:31Z</cp:lastPrinted>
  <dcterms:created xsi:type="dcterms:W3CDTF">2014-07-30T13:24:38Z</dcterms:created>
  <dcterms:modified xsi:type="dcterms:W3CDTF">2023-01-27T13:16:00Z</dcterms:modified>
</cp:coreProperties>
</file>