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hudcovsky\Desktop\Plocha\Novela 43_ky 2022\ZPV\"/>
    </mc:Choice>
  </mc:AlternateContent>
  <bookViews>
    <workbookView xWindow="0" yWindow="0" windowWidth="7995" windowHeight="855"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<sst xmlns="http://schemas.openxmlformats.org/spreadsheetml/2006/main" count="718" uniqueCount="221">
  <si>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</si>
  <si>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</si>
  <si>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</si>
  <si>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</si>
  <si>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</si>
  <si>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</si>
  <si>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</si>
  <si>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</si>
  <si>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</si>
  <si>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</si>
  <si>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</si>
  <si>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</si>
  <si>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</si>
  <si>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</si>
  <si>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</si>
  <si>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</si>
  <si>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</si>
  <si>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</si>
  <si>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</si>
  <si>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</si>
  <si>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</si>
  <si>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</si>
  <si>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</si>
  <si>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</si>
  <si>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</si>
  <si>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</si>
  <si>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</si>
  <si>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</si>
  <si>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</si>
  <si>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</si>
  <si>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</si>
  <si>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</si>
  <si>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</si>
  <si>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</si>
  <si>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</si>
  <si>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</si>
  <si>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</si>
  <si>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</si>
  <si>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</si>
  <si>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</si>
  <si>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</si>
  <si>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</si>
  <si>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</si>
  <si>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</si>
  <si>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</si>
  <si>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</si>
  <si>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</si>
  <si>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</si>
  <si>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</si>
  <si>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</si>
  <si>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</si>
  <si>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</si>
  <si>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</si>
  <si>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</si>
  <si>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</si>
  <si>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</si>
  <si>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</si>
  <si>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</si>
  <si>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</si>
  <si>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</si>
  <si>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</si>
  <si>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</si>
  <si>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</si>
  <si>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</si>
  <si>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</si>
  <si>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</si>
  <si>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</si>
  <si>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</si>
  <si>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</si>
  <si>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</si>
  <si>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</si>
  <si>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</si>
  <si>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</si>
  <si>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</si>
  <si>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</si>
  <si>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</si>
  <si>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</si>
  <si>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</si>
  <si>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</si>
  <si>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</si>
  <si>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</si>
  <si>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</si>
  <si>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</si>
  <si>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</si>
  <si>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</si>
  <si>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</si>
  <si>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</si>
  <si>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</si>
  <si>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</si>
  <si>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</si>
  <si>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</si>
  <si>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</si>
  <si>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</si>
  <si>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</si>
  <si>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</si>
  <si>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</si>
  <si>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</si>
  <si>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</si>
  <si>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</si>
  <si>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</si>
  <si>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</si>
  <si>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</si>
  <si>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</si>
  <si>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</si>
  <si>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</si>
  <si>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</si>
  <si>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</si>
  <si>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</si>
  <si>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</si>
  <si>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</si>
  <si>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</si>
  <si>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</si>
  <si>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</si>
  <si>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</si>
  <si>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</si>
  <si>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</si>
  <si>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</si>
  <si>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</si>
  <si>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</si>
  <si>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</si>
  <si>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</si>
  <si>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</si>
  <si>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</si>
  <si>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</si>
  <si>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</si>
  <si>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</si>
  <si>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</si>
  <si>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</si>
  <si>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</si>
  <si>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</si>
  <si>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</si>
  <si>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</si>
  <si>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</si>
  <si>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</si>
  <si>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</si>
  <si>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</si>
  <si>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</si>
  <si>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</si>
  <si>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</si>
  <si>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</si>
  <si>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</si>
  <si>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</si>
  <si>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</si>
  <si>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</si>
  <si>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</si>
  <si>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</si>
  <si>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</si>
  <si>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</si>
  <si>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</si>
  <si>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</si>
  <si>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</si>
  <si>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</si>
  <si>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</si>
  <si>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</si>
  <si>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</si>
  <si>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</si>
  <si>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</si>
  <si>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</si>
  <si>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</si>
  <si>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</si>
  <si>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</si>
  <si>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</si>
  <si>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</si>
  <si>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</si>
  <si>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</si>
  <si>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</si>
  <si>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</si>
  <si>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</si>
  <si>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</si>
  <si>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</si>
  <si>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</si>
  <si>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</si>
  <si>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</si>
  <si>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</si>
  <si>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</si>
  <si>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</si>
  <si>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</si>
  <si>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</si>
  <si>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</si>
  <si>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</si>
  <si>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</si>
  <si>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</si>
  <si>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</si>
  <si>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</si>
  <si>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</si>
  <si>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</si>
  <si>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</si>
  <si>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</si>
  <si>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</si>
  <si>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</si>
  <si>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</si>
  <si>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</si>
  <si>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</si>
  <si>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</si>
  <si>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</si>
  <si>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</si>
  <si>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</si>
  <si>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</si>
  <si>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</si>
  <si>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</si>
  <si>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</si>
  <si>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</si>
  <si>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</si>
  <si>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</si>
  <si>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</si>
  <si>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</si>
  <si>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</si>
  <si>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</si>
  <si>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</si>
  <si>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</si>
  <si>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</si>
  <si>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</si>
  <si>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</si>
  <si>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Zrušenie odpmeny finančnenému sprostredkovateľovi</t>
  </si>
  <si>
    <t>43/2004 Z .z</t>
  </si>
  <si>
    <t>§63 e ods. 1</t>
  </si>
  <si>
    <t>Dôchodkové správcovské spoločnosti</t>
  </si>
  <si>
    <t>Out (znižuje náklady)</t>
  </si>
  <si>
    <t>Náklady na presun sporiteľov v súlade s predvolneou investičnou stratégiou</t>
  </si>
  <si>
    <t>§123 ax</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</si>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</sst>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70" zoomScaleNormal="70" workbookViewId="0">
      <pane xSplit="2" ySplit="8" topLeftCell="C9" activePane="bottomRight" state="frozen"/>
      <selection pane="topRight" activeCell="C1" sqref="C1"/>
      <selection pane="bottomLeft" activeCell="A8" sqref="A8"/>
      <selection pane="bottomRight" activeCell="V12" sqref="V12:V1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213</v>
      </c>
      <c r="D9" s="269" t="s">
        <v>214</v>
      </c>
      <c r="E9" s="269" t="s">
        <v>215</v>
      </c>
      <c r="F9" s="269" t="s">
        <v>182</v>
      </c>
      <c r="G9" s="284">
        <v>44927</v>
      </c>
      <c r="H9" s="269" t="s">
        <v>216</v>
      </c>
      <c r="I9" s="324">
        <v>5</v>
      </c>
      <c r="J9" s="321">
        <f t="shared" ref="J9" si="0">IF(I9="N",0,I9)</f>
        <v>5</v>
      </c>
      <c r="K9" s="272">
        <v>0</v>
      </c>
      <c r="L9" s="273">
        <f t="shared" ref="L9:L12" si="1">IF(K9="N",0,K9)</f>
        <v>0</v>
      </c>
      <c r="M9" s="269" t="s">
        <v>217</v>
      </c>
      <c r="N9" s="283"/>
      <c r="O9" s="320">
        <v>2094378</v>
      </c>
      <c r="P9" s="283"/>
      <c r="Q9" s="286" t="s">
        <v>50</v>
      </c>
      <c r="R9" s="300">
        <f>VLOOKUP(Q9,vstupy!$B$17:$C$27,2,FALSE)</f>
        <v>0</v>
      </c>
      <c r="S9" s="283"/>
      <c r="T9" s="153" t="s">
        <v>51</v>
      </c>
      <c r="U9" s="218">
        <f>IFERROR(VLOOKUP(T9,vstupy!$B$2:$C$13,2,FALSE),0)</f>
        <v>0</v>
      </c>
      <c r="V9" s="286" t="s">
        <v>50</v>
      </c>
      <c r="W9" s="279">
        <f>VLOOKUP(V9,vstupy!$B$17:$C$27,2,FALSE)</f>
        <v>0</v>
      </c>
      <c r="X9" s="281">
        <f>IFERROR(IF(J9=0,"N",N9/I9),0)</f>
        <v>0</v>
      </c>
      <c r="Y9" s="276">
        <f>N9</f>
        <v>0</v>
      </c>
      <c r="Z9" s="276">
        <f>IFERROR(IF(J9=0,"N",O9/I9),0)</f>
        <v>418875.6</v>
      </c>
      <c r="AA9" s="276">
        <f>O9</f>
        <v>2094378</v>
      </c>
      <c r="AB9" s="276">
        <f>P9*R9</f>
        <v>0</v>
      </c>
      <c r="AC9" s="276">
        <f t="shared" ref="AC9" si="2">IFERROR(AB9*J9,0)</f>
        <v>0</v>
      </c>
      <c r="AD9" s="276">
        <f>IF(S9&gt;0,IF(W9&gt;0,($G$6/160)*(S9/60)*W9,0),IF(W9&gt;0,($G$6/160)*((U9+U10+U11)/60)*W9,0))</f>
        <v>0</v>
      </c>
      <c r="AE9" s="274">
        <f t="shared" ref="AE9" si="3">IFERROR(AD9*J9,0)</f>
        <v>0</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f>IF($M9="In (zvyšuje náklady)",0,X9)</f>
        <v>0</v>
      </c>
      <c r="AO9" s="306">
        <f t="shared" ref="AO9:AT9" si="5">IF($M9="In (zvyšuje náklady)",0,Y9)</f>
        <v>0</v>
      </c>
      <c r="AP9" s="306">
        <f t="shared" si="5"/>
        <v>418875.6</v>
      </c>
      <c r="AQ9" s="306">
        <f t="shared" si="5"/>
        <v>2094378</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418875.6</v>
      </c>
      <c r="CD9" s="327">
        <f>Y9+AA9+AC9+AE9</f>
        <v>2094378</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218</v>
      </c>
      <c r="D12" s="269" t="s">
        <v>214</v>
      </c>
      <c r="E12" s="269" t="s">
        <v>219</v>
      </c>
      <c r="F12" s="269" t="s">
        <v>182</v>
      </c>
      <c r="G12" s="284">
        <v>44927</v>
      </c>
      <c r="H12" s="269" t="s">
        <v>216</v>
      </c>
      <c r="I12" s="324">
        <v>5</v>
      </c>
      <c r="J12" s="321">
        <f t="shared" ref="J12" si="8">IF(I12="N",0,I12)</f>
        <v>5</v>
      </c>
      <c r="K12" s="272">
        <v>0</v>
      </c>
      <c r="L12" s="273">
        <f t="shared" si="1"/>
        <v>0</v>
      </c>
      <c r="M12" s="269" t="s">
        <v>220</v>
      </c>
      <c r="N12" s="283"/>
      <c r="O12" s="283"/>
      <c r="P12" s="283"/>
      <c r="Q12" s="286" t="s">
        <v>50</v>
      </c>
      <c r="R12" s="300">
        <f>VLOOKUP(Q12,vstupy!$B$17:$C$27,2,FALSE)</f>
        <v>0</v>
      </c>
      <c r="S12" s="283">
        <v>480000</v>
      </c>
      <c r="T12" s="153" t="s">
        <v>51</v>
      </c>
      <c r="U12" s="218">
        <f>IFERROR(VLOOKUP(T12,vstupy!$B$2:$C$12,2,FALSE),0)</f>
        <v>0</v>
      </c>
      <c r="V12" s="286" t="s">
        <v>9</v>
      </c>
      <c r="W12" s="279">
        <f>VLOOKUP(V12,vstupy!$B$17:$C$27,2,FALSE)</f>
        <v>4</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327450</v>
      </c>
      <c r="AE12" s="274">
        <f t="shared" ref="AE12:AE75" si="15">IFERROR(AD12*J12,0)</f>
        <v>1637250</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327450</v>
      </c>
      <c r="AM12" s="314">
        <f t="shared" si="16"/>
        <v>1637250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327450</v>
      </c>
      <c r="CD12" s="314">
        <f>Y12+AA12+AC12+AE12</f>
        <v>1637250</v>
      </c>
    </row>
    <row r="13" spans="1:82" s="20" customFormat="1" ht="12.6" customHeight="1" x14ac:dyDescent="0.2">
      <c r="B13" s="285"/>
      <c r="C13" s="270"/>
      <c r="D13" s="269"/>
      <c r="E13" s="269"/>
      <c r="F13" s="269"/>
      <c r="G13" s="284"/>
      <c r="H13" s="269"/>
      <c r="I13" s="324"/>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324"/>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327450</v>
      </c>
      <c r="AM159" s="195">
        <f t="shared" si="2169"/>
        <v>1637250</v>
      </c>
      <c r="AN159" s="196">
        <f t="shared" ref="AN159:AS159" si="2170">SUM(AN9:AN158)</f>
        <v>0</v>
      </c>
      <c r="AO159" s="197">
        <f t="shared" si="2170"/>
        <v>0</v>
      </c>
      <c r="AP159" s="197">
        <f t="shared" si="2170"/>
        <v>418875.6</v>
      </c>
      <c r="AQ159" s="197">
        <f t="shared" si="2170"/>
        <v>2094378</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746325.6</v>
      </c>
      <c r="CD159" s="198">
        <f t="shared" si="2180"/>
        <v>3731628</v>
      </c>
    </row>
    <row r="160" spans="2:82" x14ac:dyDescent="0.2">
      <c r="AC160" s="203"/>
      <c r="AK160" s="203">
        <f>AG159+AI159+AK159+AM159</f>
        <v>1637250</v>
      </c>
      <c r="AS160" s="203">
        <f>AO159+AQ159+AS159+AU159</f>
        <v>2094378</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3731628</v>
      </c>
    </row>
    <row r="165" spans="3:82" ht="12.75" customHeight="1" x14ac:dyDescent="0.2">
      <c r="AQ165" s="162" t="s">
        <v>200</v>
      </c>
      <c r="AS165" s="203">
        <f>'Krok 2- Tabuľky na skopírovanie'!C10+'Krok 2- Tabuľky na skopírovanie'!E10</f>
        <v>3731628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tabSelected="1" topLeftCell="A10" zoomScale="80" zoomScaleNormal="80" workbookViewId="0">
      <selection activeCell="K27" sqref="K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2094378</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1637250</v>
      </c>
      <c r="D9" s="357"/>
      <c r="E9" s="363">
        <f>'Krok 1- Kalkulačka '!AU159</f>
        <v>0</v>
      </c>
      <c r="F9" s="364"/>
    </row>
    <row r="10" spans="1:12" ht="15" customHeight="1" x14ac:dyDescent="0.2">
      <c r="B10" s="208" t="s">
        <v>100</v>
      </c>
      <c r="C10" s="357">
        <f>SUM(C6:C9)</f>
        <v>1637250</v>
      </c>
      <c r="D10" s="357"/>
      <c r="E10" s="363">
        <f>SUM(E6:E9)</f>
        <v>2094378</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1637250</v>
      </c>
      <c r="D16" s="360"/>
      <c r="E16" s="365">
        <f>E7+E8+E9-E13</f>
        <v>2094378</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Zrušenie odpmeny finančnenému sprostredkovateľovi</v>
      </c>
      <c r="C26" s="223" t="str">
        <f>'Krok 1- Kalkulačka '!D9</f>
        <v>43/2004 Z .z</v>
      </c>
      <c r="D26" s="223" t="str">
        <f>'Krok 1- Kalkulačka '!E9</f>
        <v>§63 e ods. 1</v>
      </c>
      <c r="E26" s="223" t="str">
        <f>'Krok 1- Kalkulačka '!F9</f>
        <v>SK</v>
      </c>
      <c r="F26" s="226">
        <f>IF('Krok 1- Kalkulačka '!G9&gt;0,'Krok 1- Kalkulačka '!G9,"-")</f>
        <v>44927</v>
      </c>
      <c r="G26" s="223" t="str">
        <f>'Krok 1- Kalkulačka '!H9</f>
        <v>Dôchodkové správcovské spoločnosti</v>
      </c>
      <c r="H26" s="224">
        <f>'Krok 1- Kalkulačka '!I9</f>
        <v>5</v>
      </c>
      <c r="I26" s="224">
        <f>'Krok 1- Kalkulačka '!K9</f>
        <v>0</v>
      </c>
      <c r="J26" s="225">
        <f>IF($L26="In (zvyšuje náklady)",'Krok 1- Kalkulačka '!CC9,'Krok 1- Kalkulačka '!CC9)</f>
        <v>418875.6</v>
      </c>
      <c r="K26" s="225">
        <f>IF($L26="In (zvyšuje náklady)",'Krok 1- Kalkulačka '!CD9,'Krok 1- Kalkulačka '!CD9)</f>
        <v>2094378</v>
      </c>
      <c r="L26" s="223" t="str">
        <f>'Krok 1- Kalkulačka '!M9</f>
        <v>Out (znižuje náklady)</v>
      </c>
    </row>
    <row r="27" spans="1:12" ht="25.5" x14ac:dyDescent="0.2">
      <c r="A27" s="223">
        <f>'Krok 1- Kalkulačka '!B12</f>
        <v>2</v>
      </c>
      <c r="B27" s="223" t="str">
        <f>'Krok 1- Kalkulačka '!C12</f>
        <v>Náklady na presun sporiteľov v súlade s predvolneou investičnou stratégiou</v>
      </c>
      <c r="C27" s="223" t="str">
        <f>'Krok 1- Kalkulačka '!D12</f>
        <v>43/2004 Z .z</v>
      </c>
      <c r="D27" s="223" t="str">
        <f>'Krok 1- Kalkulačka '!E12</f>
        <v>§123 ax</v>
      </c>
      <c r="E27" s="223" t="str">
        <f>'Krok 1- Kalkulačka '!F12</f>
        <v>SK</v>
      </c>
      <c r="F27" s="226">
        <f>IF('Krok 1- Kalkulačka '!G12&gt;0,'Krok 1- Kalkulačka '!G12,"-")</f>
        <v>44927</v>
      </c>
      <c r="G27" s="223" t="str">
        <f>'Krok 1- Kalkulačka '!H12</f>
        <v>Dôchodkové správcovské spoločnosti</v>
      </c>
      <c r="H27" s="224">
        <f>'Krok 1- Kalkulačka '!I12</f>
        <v>5</v>
      </c>
      <c r="I27" s="224">
        <f>'Krok 1- Kalkulačka '!K12</f>
        <v>0</v>
      </c>
      <c r="J27" s="225">
        <f>IF($L27="In (zvyšuje náklady)",'Krok 1- Kalkulačka '!CC12,'Krok 1- Kalkulačka '!CC12)</f>
        <v>327450</v>
      </c>
      <c r="K27" s="225">
        <f>IF($L27="In (zvyšuje náklady)",'Krok 1- Kalkulačka '!CD12,'Krok 1- Kalkulačka '!CD12)</f>
        <v>1637250</v>
      </c>
      <c r="L27" s="223" t="str">
        <f>'Krok 1- Kalkulačka '!M12</f>
        <v>In (zvyšuje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opLeftCell="A7"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2094378</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33.75" x14ac:dyDescent="0.2">
      <c r="A10" s="80" t="s">
        <v>100</v>
      </c>
      <c r="B10" s="85" t="e">
        <f>SUM(B6:B9)</f>
        <v>#REF!</v>
      </c>
      <c r="C10" s="88" t="e">
        <f>SUM(C6:C9)</f>
        <v>#REF!</v>
      </c>
      <c r="E10" s="142">
        <f>'Krok 1- Kalkulačka '!B9</f>
        <v>1</v>
      </c>
      <c r="F10" s="142" t="str">
        <f>'Krok 1- Kalkulačka '!C9</f>
        <v>Zrušenie odpmeny finančnenému sprostredkovateľovi</v>
      </c>
      <c r="G10" s="142" t="str">
        <f>'Krok 1- Kalkulačka '!E9</f>
        <v>§63 e ods. 1</v>
      </c>
      <c r="H10" s="142" t="str">
        <f>'Krok 1- Kalkulačka '!F9</f>
        <v>SK</v>
      </c>
      <c r="I10" s="142">
        <f>'Krok 1- Kalkulačka '!G9</f>
        <v>44927</v>
      </c>
      <c r="J10" s="142" t="str">
        <f>'Krok 1- Kalkulačka '!H9</f>
        <v>Dôchodkové správcovské spoločnosti</v>
      </c>
      <c r="K10" s="142">
        <f>'Krok 1- Kalkulačka '!I9</f>
        <v>5</v>
      </c>
      <c r="L10" s="142">
        <f>'Krok 1- Kalkulačka '!L9</f>
        <v>0</v>
      </c>
      <c r="M10" s="143">
        <f>'Krok 1- Kalkulačka '!CC9</f>
        <v>418875.6</v>
      </c>
      <c r="N10" s="143">
        <f>'Krok 1- Kalkulačka '!CD9</f>
        <v>2094378</v>
      </c>
      <c r="O10" s="142" t="str">
        <f>'Krok 1- Kalkulačka '!M9</f>
        <v>Out (znižuje náklady)</v>
      </c>
    </row>
    <row r="11" spans="1:15" ht="20.25" customHeight="1" x14ac:dyDescent="0.2">
      <c r="A11" s="80" t="s">
        <v>84</v>
      </c>
      <c r="B11" s="86"/>
      <c r="C11" s="89"/>
      <c r="E11" s="142">
        <f>'Krok 1- Kalkulačka '!B12</f>
        <v>2</v>
      </c>
      <c r="F11" s="142" t="str">
        <f>'Krok 1- Kalkulačka '!C12</f>
        <v>Náklady na presun sporiteľov v súlade s predvolneou investičnou stratégiou</v>
      </c>
      <c r="G11" s="142" t="str">
        <f>'Krok 1- Kalkulačka '!E12</f>
        <v>§123 ax</v>
      </c>
      <c r="H11" s="142" t="str">
        <f>'Krok 1- Kalkulačka '!F12</f>
        <v>SK</v>
      </c>
      <c r="I11" s="142">
        <f>'Krok 1- Kalkulačka '!G12</f>
        <v>44927</v>
      </c>
      <c r="J11" s="142" t="str">
        <f>'Krok 1- Kalkulačka '!H12</f>
        <v>Dôchodkové správcovské spoločnosti</v>
      </c>
      <c r="K11" s="142">
        <f>'Krok 1- Kalkulačka '!I12</f>
        <v>5</v>
      </c>
      <c r="L11" s="142">
        <f>'Krok 1- Kalkulačka '!L12</f>
        <v>0</v>
      </c>
      <c r="M11" s="143">
        <f>'Krok 1- Kalkulačka '!CC12</f>
        <v>327450</v>
      </c>
      <c r="N11" s="143">
        <f>'Krok 1- Kalkulačka '!CD12</f>
        <v>1637250</v>
      </c>
      <c r="O11" s="142" t="str">
        <f>'Krok 1- Kalkulačka '!M12</f>
        <v>In (zvyšuje náklady)</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Hudcovský Jaroslav</cp:lastModifiedBy>
  <cp:lastPrinted>2022-05-02T08:03:47Z</cp:lastPrinted>
  <dcterms:created xsi:type="dcterms:W3CDTF">2014-07-30T13:24:38Z</dcterms:created>
  <dcterms:modified xsi:type="dcterms:W3CDTF">2022-07-28T15:47:19Z</dcterms:modified>
</cp:coreProperties>
</file>