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radovan.katrlik\Desktop\rado\Geologický\Geologický 2022 - vláda, HSR\LRV\"/>
    </mc:Choice>
  </mc:AlternateContent>
  <bookViews>
    <workbookView xWindow="0" yWindow="1200" windowWidth="21000" windowHeight="1183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r:id="rId6"/>
    <sheet name="Krok 2- Tabuľky na skopírov_1" sheetId="13" state="hidden" r:id="rId7"/>
  </sheets>
  <externalReferences>
    <externalReference r:id="rId8"/>
    <externalReference r:id="rId9"/>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F12"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R48" i="10" l="1"/>
  <c r="L48" i="10"/>
  <c r="J48" i="10"/>
  <c r="R45" i="10"/>
  <c r="L45" i="10"/>
  <c r="J45" i="10"/>
  <c r="R42" i="10"/>
  <c r="L42" i="10"/>
  <c r="J42" i="10"/>
  <c r="R39" i="10"/>
  <c r="L39" i="10"/>
  <c r="R36" i="10"/>
  <c r="L36" i="10"/>
  <c r="R33" i="10"/>
  <c r="L33" i="10"/>
  <c r="R30" i="10"/>
  <c r="L30" i="10"/>
  <c r="J30" i="10"/>
  <c r="R27" i="10"/>
  <c r="L27" i="10"/>
  <c r="R24" i="10"/>
  <c r="L24" i="10"/>
  <c r="R21" i="10"/>
  <c r="R18" i="10"/>
  <c r="L18" i="10"/>
  <c r="J18" i="10"/>
  <c r="R15" i="10"/>
  <c r="L15" i="10"/>
  <c r="J15" i="10"/>
  <c r="R12" i="10"/>
  <c r="J12" i="10"/>
  <c r="R9"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38" i="10"/>
  <c r="BB123" i="10"/>
  <c r="BB78" i="10"/>
  <c r="BB54" i="10"/>
  <c r="BB51" i="10"/>
  <c r="BB48" i="10"/>
  <c r="BB42" i="10"/>
  <c r="AZ105" i="10"/>
  <c r="AZ99" i="10"/>
  <c r="AZ63" i="10"/>
  <c r="AZ51" i="10"/>
  <c r="AX150" i="10"/>
  <c r="AX147" i="10"/>
  <c r="AX126" i="10"/>
  <c r="AX123" i="10"/>
  <c r="AX102" i="10"/>
  <c r="AX99" i="10"/>
  <c r="AX87" i="10"/>
  <c r="AX78" i="10"/>
  <c r="AX54" i="10"/>
  <c r="AX51" i="10"/>
  <c r="AX42" i="10"/>
  <c r="AX135" i="10" l="1"/>
  <c r="AZ75" i="10"/>
  <c r="BB90" i="10"/>
  <c r="AX63" i="10"/>
  <c r="AX111" i="10"/>
  <c r="AZ111" i="10"/>
  <c r="BB63" i="10"/>
  <c r="BB150" i="10"/>
  <c r="AX75" i="10"/>
  <c r="AZ57" i="10"/>
  <c r="AZ153" i="10"/>
  <c r="BB75"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AF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AG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J32" i="15" l="1"/>
  <c r="K32" i="15"/>
  <c r="AP15" i="10"/>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4"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<sst xmlns="http://schemas.openxmlformats.org/spreadsheetml/2006/main" count="719" uniqueCount="219">
  <si>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</si>
  <si>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</si>
  <si>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</si>
  <si>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</si>
  <si>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</si>
  <si>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</si>
  <si>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</si>
  <si>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</si>
  <si>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</si>
  <si>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</si>
  <si>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</si>
  <si>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</si>
  <si>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</si>
  <si>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</si>
  <si>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</si>
  <si>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</si>
  <si>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</si>
  <si>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</si>
  <si>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</si>
  <si>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</si>
  <si>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</si>
  <si>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</si>
  <si>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</si>
  <si>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</si>
  <si>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</si>
  <si>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</si>
  <si>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</si>
  <si>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</si>
  <si>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</si>
  <si>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</si>
  <si>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</si>
  <si>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</si>
  <si>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</si>
  <si>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</si>
  <si>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</si>
  <si>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</si>
  <si>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</si>
  <si>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</si>
  <si>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</si>
  <si>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</si>
  <si>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</si>
  <si>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</si>
  <si>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</si>
  <si>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</si>
  <si>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</si>
  <si>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</si>
  <si>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</si>
  <si>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</si>
  <si>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</si>
  <si>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</si>
  <si>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</si>
  <si>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</si>
  <si>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</si>
  <si>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</si>
  <si>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</si>
  <si>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</si>
  <si>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</si>
  <si>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</si>
  <si>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</si>
  <si>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</si>
  <si>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</si>
  <si>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</si>
  <si>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</si>
  <si>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</si>
  <si>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</si>
  <si>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</si>
  <si>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</si>
  <si>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</si>
  <si>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</si>
  <si>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</si>
  <si>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</si>
  <si>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</si>
  <si>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</si>
  <si>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</si>
  <si>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</si>
  <si>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</si>
  <si>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</si>
  <si>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</si>
  <si>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</si>
  <si>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</si>
  <si>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</si>
  <si>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</si>
  <si>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</si>
  <si>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</si>
  <si>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</si>
  <si>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</si>
  <si>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</si>
  <si>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</si>
  <si>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</si>
  <si>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</si>
  <si>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</si>
  <si>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</si>
  <si>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</si>
  <si>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</si>
  <si>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</si>
  <si>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</si>
  <si>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</si>
  <si>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</si>
  <si>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</si>
  <si>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</si>
  <si>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</si>
  <si>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</si>
  <si>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</si>
  <si>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</si>
  <si>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</si>
  <si>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</si>
  <si>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</si>
  <si>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</si>
  <si>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</si>
  <si>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</si>
  <si>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</si>
  <si>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</si>
  <si>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</si>
  <si>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</si>
  <si>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</si>
  <si>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</si>
  <si>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</si>
  <si>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</si>
  <si>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</si>
  <si>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</si>
  <si>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</si>
  <si>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</si>
  <si>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</si>
  <si>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</si>
  <si>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</si>
  <si>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</si>
  <si>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</si>
  <si>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</si>
  <si>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</si>
  <si>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</si>
  <si>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</si>
  <si>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</si>
  <si>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</si>
  <si>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</si>
  <si>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</si>
  <si>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</si>
  <si>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</si>
  <si>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</si>
  <si>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</si>
  <si>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</si>
  <si>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</si>
  <si>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</si>
  <si>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</si>
  <si>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</si>
  <si>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</si>
  <si>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</si>
  <si>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</si>
  <si>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</si>
  <si>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</si>
  <si>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</si>
  <si>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</si>
  <si>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</si>
  <si>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</si>
  <si>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</si>
  <si>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</si>
  <si>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</si>
  <si>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</si>
  <si>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</si>
  <si>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</si>
  <si>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</si>
  <si>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</si>
  <si>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</si>
  <si>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</si>
  <si>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</si>
  <si>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</si>
  <si>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</si>
  <si>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</si>
  <si>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</si>
  <si>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</si>
  <si>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</si>
  <si>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</si>
  <si>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</si>
  <si>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</si>
  <si>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</si>
  <si>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1 podnikateľský subjekt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</si>
  <si>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</si>
  <si>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</si>
  <si>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</si>
  <si>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</si>
  <si>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</si>
  <si>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</si>
  <si>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</si>
  <si>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</si>
  <si>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B. Iné poplatky (ročný vplyv na 1 podnikateľský subjekt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</si>
  <si>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</si>
  <si>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</si>
  <si>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</si>
  <si>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</si>
  <si>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</si>
  <si>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</si>
  <si>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</si>
  <si>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</si>
  <si>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</si>
  <si>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</si>
  <si>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</si>
  <si>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</si>
  <si>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</si>
  <si>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</si>
  <si>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</si>
  <si>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</si>
  <si>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</si>
  <si>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</si>
  <si>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</si>
  <si>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</si>
  <si>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</si>
  <si>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</si>
  <si>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</si>
  <si>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</si>
  <si>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</si>
  <si>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</si>
  <si>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</si>
  <si>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</si>
  <si>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</si>
  <si>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569/2007</t>
  </si>
  <si>
    <t>§ 19 ods. 6</t>
  </si>
  <si>
    <t>Objednávateľa, zhotoviteľ</t>
  </si>
  <si>
    <t>N</t>
  </si>
  <si>
    <t>0,00 eur</t>
  </si>
  <si>
    <t>oznámenie existencie znečistenia územia dotknutej obci (v katastrálnom území ktorej sa takáto záťaž nachádza) zo strany obejdnávateľa geologických prác (geologického prieskumu))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</si>
</sst>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1">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0" fillId="10" borderId="1" xfId="5" applyNumberFormat="1" applyFont="1" applyFill="1" applyBorder="1" applyAlignment="1" applyProtection="1">
      <alignment horizontal="center"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729566" y="18229212"/>
          <a:ext cx="8205259" cy="362041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9333425" y="29074542"/>
          <a:ext cx="6744758" cy="512226"/>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950431" y="24846168"/>
          <a:ext cx="5158350" cy="160249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74133" y="26875316"/>
          <a:ext cx="3073400" cy="464820"/>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946216" y="26811817"/>
          <a:ext cx="4137025" cy="464820"/>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729566" y="18229212"/>
          <a:ext cx="8205259" cy="362041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63551" y="29034317"/>
          <a:ext cx="7331709" cy="510117"/>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9333425" y="29074542"/>
          <a:ext cx="6744758" cy="512226"/>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672809" y="24832747"/>
          <a:ext cx="7191532" cy="160694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74133" y="26875316"/>
          <a:ext cx="3073400" cy="464820"/>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946216" y="26811817"/>
          <a:ext cx="4137025" cy="464820"/>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 (2)"/>
      <sheetName val="Vysvetlivky ku kroku 1"/>
      <sheetName val="Dotknuté subjekty"/>
      <sheetName val="vstupy"/>
      <sheetName val="Krok 2- Tabuľky na skopírovanie"/>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stupy"/>
      <sheetName val="Krok 2- Tabuľky na skopírov_1"/>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115" zoomScaleNormal="115" workbookViewId="0">
      <pane xSplit="2" ySplit="8" topLeftCell="M9" activePane="bottomRight" state="frozen"/>
      <selection pane="topRight" activeCell="C1" sqref="C1"/>
      <selection pane="bottomLeft" activeCell="A8" sqref="A8"/>
      <selection pane="bottomRight" activeCell="Q9" sqref="Q9:Q11"/>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9.28515625" style="4" hidden="1" customWidth="1"/>
    <col min="19" max="19" width="13.140625" style="14" customWidth="1"/>
    <col min="20" max="20" width="24.140625" style="15" customWidth="1"/>
    <col min="21" max="21" width="7.7109375" style="4" customWidth="1"/>
    <col min="22" max="22" width="10.28515625" style="4" bestFit="1" customWidth="1"/>
    <col min="23" max="23" width="7.42578125" style="162" hidden="1" customWidth="1"/>
    <col min="24" max="25" width="10.5703125" style="162" hidden="1" customWidth="1"/>
    <col min="26" max="26" width="10.140625" style="162" hidden="1" customWidth="1"/>
    <col min="27" max="27" width="8.42578125" style="162" hidden="1" customWidth="1"/>
    <col min="28" max="28" width="10.140625" style="162" hidden="1" customWidth="1"/>
    <col min="29" max="29" width="8.42578125" style="162" hidden="1" customWidth="1"/>
    <col min="30" max="30" width="10.140625" style="162" hidden="1" customWidth="1"/>
    <col min="31" max="31" width="8.85546875" style="162" hidden="1" customWidth="1"/>
    <col min="32" max="32" width="10.140625" style="162" hidden="1" customWidth="1"/>
    <col min="33" max="33" width="8.42578125" style="162" hidden="1" customWidth="1"/>
    <col min="34" max="34" width="10.140625" style="162" hidden="1" customWidth="1"/>
    <col min="35" max="35" width="8.42578125" style="162" hidden="1" customWidth="1"/>
    <col min="36" max="36" width="10.140625" style="162" hidden="1" customWidth="1"/>
    <col min="37" max="37" width="8.42578125" style="162" hidden="1" customWidth="1"/>
    <col min="38" max="38" width="10.140625" style="162" hidden="1" customWidth="1"/>
    <col min="39" max="39" width="8.85546875" style="162" hidden="1" customWidth="1"/>
    <col min="40" max="40" width="10.140625" style="162" hidden="1" customWidth="1"/>
    <col min="41" max="41" width="8.42578125" style="162" hidden="1" customWidth="1"/>
    <col min="42" max="42" width="10.140625" style="162" hidden="1" customWidth="1"/>
    <col min="43" max="43" width="20.42578125" style="162" hidden="1" customWidth="1"/>
    <col min="44" max="44" width="33.85546875" style="162" hidden="1" customWidth="1"/>
    <col min="45" max="45" width="8.42578125" style="162" hidden="1" customWidth="1"/>
    <col min="46" max="46" width="10.140625" style="162" hidden="1" customWidth="1"/>
    <col min="47" max="47" width="8.85546875" style="162" hidden="1" customWidth="1"/>
    <col min="48" max="48" width="10.140625" style="162" hidden="1" customWidth="1"/>
    <col min="49" max="49" width="7.28515625" style="162" hidden="1" customWidth="1"/>
    <col min="50" max="50" width="10.140625" style="162" hidden="1" customWidth="1"/>
    <col min="51" max="51" width="8.42578125" style="162" hidden="1" customWidth="1"/>
    <col min="52" max="52" width="10.140625" style="162" hidden="1" customWidth="1"/>
    <col min="53" max="53" width="8.42578125" style="162" hidden="1" customWidth="1"/>
    <col min="54" max="54" width="10.140625" style="162" hidden="1" customWidth="1"/>
    <col min="55" max="55" width="8.85546875" style="162" hidden="1" customWidth="1"/>
    <col min="56" max="56" width="10.140625" style="162" hidden="1" customWidth="1"/>
    <col min="57" max="57" width="6.5703125" style="162" hidden="1" customWidth="1"/>
    <col min="58" max="58" width="10.140625" style="162" hidden="1" customWidth="1"/>
    <col min="59" max="59" width="8.42578125" style="162" hidden="1" customWidth="1"/>
    <col min="60" max="60" width="10.140625" style="162" hidden="1" customWidth="1"/>
    <col min="61" max="61" width="8.42578125" style="162" hidden="1" customWidth="1"/>
    <col min="62" max="62" width="10.140625" style="162" hidden="1" customWidth="1"/>
    <col min="63" max="63" width="8.85546875" style="162" hidden="1" customWidth="1"/>
    <col min="64" max="64" width="9.7109375" style="163" hidden="1" customWidth="1"/>
    <col min="65" max="65" width="10.140625" style="162" hidden="1" customWidth="1"/>
    <col min="66" max="66" width="8.42578125" style="162" hidden="1" customWidth="1"/>
    <col min="67" max="67" width="10.140625" style="162" hidden="1" customWidth="1"/>
    <col min="68" max="68" width="22.85546875" style="162" hidden="1" customWidth="1"/>
    <col min="69" max="69" width="10.140625" style="162" hidden="1" customWidth="1"/>
    <col min="70" max="70" width="8.42578125" style="162" hidden="1" customWidth="1"/>
    <col min="71" max="71" width="10.140625" style="162" hidden="1" customWidth="1"/>
    <col min="72" max="72" width="8.85546875" style="162" hidden="1" customWidth="1"/>
    <col min="73" max="73" width="10.140625" style="162" hidden="1" customWidth="1"/>
    <col min="74" max="74" width="8.42578125" style="162" hidden="1" customWidth="1"/>
    <col min="75" max="75" width="10.140625" style="162" hidden="1" customWidth="1"/>
    <col min="76" max="76" width="22.85546875" style="162" hidden="1" customWidth="1"/>
    <col min="77" max="77" width="10.140625" style="162" hidden="1" customWidth="1"/>
    <col min="78" max="78" width="8.42578125" style="162" hidden="1" customWidth="1"/>
    <col min="79" max="79" width="10.140625" style="162" hidden="1" customWidth="1"/>
    <col min="80" max="80" width="8.85546875" style="162" hidden="1" customWidth="1"/>
    <col min="81" max="81" width="9.5703125" style="162" hidden="1" customWidth="1"/>
    <col min="82" max="82" width="10.2851562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199</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189</v>
      </c>
      <c r="D6" s="318"/>
      <c r="E6" s="319"/>
      <c r="F6" s="319"/>
      <c r="G6" s="138">
        <v>1531.8</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200</v>
      </c>
      <c r="AO6" s="292"/>
      <c r="AP6" s="292"/>
      <c r="AQ6" s="292"/>
      <c r="AR6" s="292"/>
      <c r="AS6" s="292"/>
      <c r="AT6" s="292"/>
      <c r="AU6" s="293"/>
      <c r="AV6" s="273" t="s">
        <v>86</v>
      </c>
      <c r="AW6" s="274"/>
      <c r="AX6" s="274"/>
      <c r="AY6" s="274"/>
      <c r="AZ6" s="274"/>
      <c r="BA6" s="274"/>
      <c r="BB6" s="274"/>
      <c r="BC6" s="275"/>
      <c r="BD6" s="273" t="s">
        <v>201</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8" t="s">
        <v>97</v>
      </c>
      <c r="C7" s="320" t="s">
        <v>176</v>
      </c>
      <c r="D7" s="320" t="s">
        <v>158</v>
      </c>
      <c r="E7" s="320" t="s">
        <v>140</v>
      </c>
      <c r="F7" s="320" t="s">
        <v>141</v>
      </c>
      <c r="G7" s="320" t="s">
        <v>159</v>
      </c>
      <c r="H7" s="320" t="s">
        <v>102</v>
      </c>
      <c r="I7" s="320" t="s">
        <v>197</v>
      </c>
      <c r="J7" s="158" t="s">
        <v>129</v>
      </c>
      <c r="K7" s="320" t="s">
        <v>198</v>
      </c>
      <c r="L7" s="158" t="s">
        <v>177</v>
      </c>
      <c r="M7" s="320" t="s">
        <v>206</v>
      </c>
      <c r="N7" s="320" t="s">
        <v>139</v>
      </c>
      <c r="O7" s="320"/>
      <c r="P7" s="324" t="s">
        <v>190</v>
      </c>
      <c r="Q7" s="324"/>
      <c r="R7" s="216"/>
      <c r="S7" s="324" t="s">
        <v>191</v>
      </c>
      <c r="T7" s="324"/>
      <c r="U7" s="324"/>
      <c r="V7" s="324"/>
      <c r="W7" s="349" t="s">
        <v>209</v>
      </c>
      <c r="X7" s="334" t="s">
        <v>207</v>
      </c>
      <c r="Y7" s="335"/>
      <c r="Z7" s="347" t="s">
        <v>208</v>
      </c>
      <c r="AA7" s="335"/>
      <c r="AB7" s="278" t="s">
        <v>111</v>
      </c>
      <c r="AC7" s="277"/>
      <c r="AD7" s="351" t="s">
        <v>110</v>
      </c>
      <c r="AE7" s="282"/>
      <c r="AF7" s="276" t="s">
        <v>207</v>
      </c>
      <c r="AG7" s="277"/>
      <c r="AH7" s="277" t="s">
        <v>208</v>
      </c>
      <c r="AI7" s="277"/>
      <c r="AJ7" s="278" t="s">
        <v>138</v>
      </c>
      <c r="AK7" s="277"/>
      <c r="AL7" s="281" t="s">
        <v>137</v>
      </c>
      <c r="AM7" s="290"/>
      <c r="AN7" s="340" t="s">
        <v>207</v>
      </c>
      <c r="AO7" s="341"/>
      <c r="AP7" s="341" t="s">
        <v>208</v>
      </c>
      <c r="AQ7" s="341"/>
      <c r="AR7" s="342" t="s">
        <v>138</v>
      </c>
      <c r="AS7" s="342"/>
      <c r="AT7" s="297" t="s">
        <v>137</v>
      </c>
      <c r="AU7" s="298"/>
      <c r="AV7" s="276" t="s">
        <v>207</v>
      </c>
      <c r="AW7" s="277"/>
      <c r="AX7" s="277" t="s">
        <v>208</v>
      </c>
      <c r="AY7" s="277"/>
      <c r="AZ7" s="278" t="s">
        <v>138</v>
      </c>
      <c r="BA7" s="277"/>
      <c r="BB7" s="281" t="s">
        <v>137</v>
      </c>
      <c r="BC7" s="290"/>
      <c r="BD7" s="276" t="s">
        <v>207</v>
      </c>
      <c r="BE7" s="277"/>
      <c r="BF7" s="277" t="s">
        <v>208</v>
      </c>
      <c r="BG7" s="277"/>
      <c r="BH7" s="278" t="s">
        <v>138</v>
      </c>
      <c r="BI7" s="277"/>
      <c r="BJ7" s="281" t="s">
        <v>137</v>
      </c>
      <c r="BK7" s="290"/>
      <c r="BL7" s="305" t="s">
        <v>136</v>
      </c>
      <c r="BM7" s="276" t="s">
        <v>207</v>
      </c>
      <c r="BN7" s="277"/>
      <c r="BO7" s="277" t="s">
        <v>208</v>
      </c>
      <c r="BP7" s="277"/>
      <c r="BQ7" s="278" t="s">
        <v>138</v>
      </c>
      <c r="BR7" s="277"/>
      <c r="BS7" s="281" t="s">
        <v>137</v>
      </c>
      <c r="BT7" s="282"/>
      <c r="BU7" s="276" t="s">
        <v>207</v>
      </c>
      <c r="BV7" s="277"/>
      <c r="BW7" s="277" t="s">
        <v>208</v>
      </c>
      <c r="BX7" s="277"/>
      <c r="BY7" s="278" t="s">
        <v>138</v>
      </c>
      <c r="BZ7" s="277"/>
      <c r="CA7" s="281" t="s">
        <v>137</v>
      </c>
      <c r="CB7" s="282"/>
      <c r="CC7" s="276" t="s">
        <v>132</v>
      </c>
      <c r="CD7" s="309"/>
    </row>
    <row r="8" spans="1:82" s="13" customFormat="1" ht="79.900000000000006" customHeight="1" thickBot="1" x14ac:dyDescent="0.25">
      <c r="A8" s="25"/>
      <c r="B8" s="348"/>
      <c r="C8" s="320"/>
      <c r="D8" s="320"/>
      <c r="E8" s="320"/>
      <c r="F8" s="320"/>
      <c r="G8" s="320"/>
      <c r="H8" s="320"/>
      <c r="I8" s="320"/>
      <c r="J8" s="159" t="s">
        <v>187</v>
      </c>
      <c r="K8" s="320"/>
      <c r="L8" s="159" t="s">
        <v>187</v>
      </c>
      <c r="M8" s="320"/>
      <c r="N8" s="215" t="s">
        <v>192</v>
      </c>
      <c r="O8" s="215" t="s">
        <v>193</v>
      </c>
      <c r="P8" s="154" t="s">
        <v>103</v>
      </c>
      <c r="Q8" s="154" t="s">
        <v>13</v>
      </c>
      <c r="R8" s="154" t="s">
        <v>13</v>
      </c>
      <c r="S8" s="216" t="s">
        <v>194</v>
      </c>
      <c r="T8" s="324" t="s">
        <v>195</v>
      </c>
      <c r="U8" s="324"/>
      <c r="V8" s="216" t="s">
        <v>13</v>
      </c>
      <c r="W8" s="350"/>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6">
        <v>1</v>
      </c>
      <c r="C9" s="327" t="s">
        <v>218</v>
      </c>
      <c r="D9" s="312" t="s">
        <v>213</v>
      </c>
      <c r="E9" s="312" t="s">
        <v>214</v>
      </c>
      <c r="F9" s="312" t="s">
        <v>184</v>
      </c>
      <c r="G9" s="326"/>
      <c r="H9" s="312" t="s">
        <v>215</v>
      </c>
      <c r="I9" s="321" t="s">
        <v>216</v>
      </c>
      <c r="J9" s="325">
        <f t="shared" ref="J9" si="0">IF(I9="N",0,I9)</f>
        <v>0</v>
      </c>
      <c r="K9" s="322" t="s">
        <v>216</v>
      </c>
      <c r="L9" s="314">
        <f t="shared" ref="L9:L12" si="1">IF(K9="N",0,K9)</f>
        <v>0</v>
      </c>
      <c r="M9" s="312" t="s">
        <v>178</v>
      </c>
      <c r="N9" s="317" t="s">
        <v>217</v>
      </c>
      <c r="O9" s="328" t="s">
        <v>217</v>
      </c>
      <c r="P9" s="317" t="s">
        <v>217</v>
      </c>
      <c r="Q9" s="313" t="s">
        <v>5</v>
      </c>
      <c r="R9" s="311">
        <f>VLOOKUP(Q9,[1]vstupy!$B$17:$C$27,2,FALSE)</f>
        <v>2</v>
      </c>
      <c r="S9" s="317">
        <v>127</v>
      </c>
      <c r="T9" s="153" t="s">
        <v>26</v>
      </c>
      <c r="U9" s="218">
        <f>IFERROR(VLOOKUP(T9,vstupy!$B$2:$C$13,2,FALSE),0)</f>
        <v>650</v>
      </c>
      <c r="V9" s="313" t="s">
        <v>5</v>
      </c>
      <c r="W9" s="332">
        <f>VLOOKUP(V9,vstupy!$B$17:$C$27,2,FALSE)</f>
        <v>2</v>
      </c>
      <c r="X9" s="330" t="str">
        <f>IFERROR(IF(J9=0,"N",N9/I9),0)</f>
        <v>N</v>
      </c>
      <c r="Y9" s="307" t="str">
        <f>N9</f>
        <v>0,00 eur</v>
      </c>
      <c r="Z9" s="307" t="str">
        <f>IFERROR(IF(J9=0,"N",O9/I9),0)</f>
        <v>N</v>
      </c>
      <c r="AA9" s="307" t="str">
        <f>O9</f>
        <v>0,00 eur</v>
      </c>
      <c r="AB9" s="307" t="e">
        <f>P9*R9</f>
        <v>#VALUE!</v>
      </c>
      <c r="AC9" s="307">
        <f t="shared" ref="AC9" si="2">IFERROR(AB9*J9,0)</f>
        <v>0</v>
      </c>
      <c r="AD9" s="307">
        <f>IF(S9&gt;0,IF(W9&gt;0,($G$6/160)*(S9/60)*W9,0),IF(W9&gt;0,($G$6/160)*((U9+U10+U11)/60)*W9,0))</f>
        <v>40.528874999999999</v>
      </c>
      <c r="AE9" s="344">
        <f t="shared" ref="AE9" si="3">IFERROR(AD9*J9,0)</f>
        <v>0</v>
      </c>
      <c r="AF9" s="337">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t="str">
        <f>IF($M9="In (zvyšuje náklady)",0,X9)</f>
        <v>N</v>
      </c>
      <c r="AO9" s="296" t="str">
        <f t="shared" ref="AO9:AT9" si="5">IF($M9="In (zvyšuje náklady)",0,Y9)</f>
        <v>0,00 eur</v>
      </c>
      <c r="AP9" s="296" t="str">
        <f t="shared" si="5"/>
        <v>N</v>
      </c>
      <c r="AQ9" s="296" t="str">
        <f t="shared" si="5"/>
        <v>0,00 eur</v>
      </c>
      <c r="AR9" s="296" t="e">
        <f t="shared" si="5"/>
        <v>#VALUE!</v>
      </c>
      <c r="AS9" s="296">
        <f t="shared" si="5"/>
        <v>0</v>
      </c>
      <c r="AT9" s="296">
        <f t="shared" si="5"/>
        <v>40.528874999999999</v>
      </c>
      <c r="AU9" s="294">
        <f>IF($M9="In (zvyšuje náklady)",0,AE9)</f>
        <v>0</v>
      </c>
      <c r="AV9" s="337">
        <f>IF($L9&gt;0,AF9,0)</f>
        <v>0</v>
      </c>
      <c r="AW9" s="288">
        <f>IF($L9&gt;0,$L9*AV9,0)</f>
        <v>0</v>
      </c>
      <c r="AX9" s="288">
        <f>IF($L9&gt;0,AH9,0)</f>
        <v>0</v>
      </c>
      <c r="AY9" s="288">
        <f>IF($L9&gt;0,$L9*AX9,0)</f>
        <v>0</v>
      </c>
      <c r="AZ9" s="288">
        <f>IF($L9&gt;0,AJ9,0)</f>
        <v>0</v>
      </c>
      <c r="BA9" s="288">
        <f>IF($L9&gt;0,$L9*AZ9,0)</f>
        <v>0</v>
      </c>
      <c r="BB9" s="288">
        <f>IF($L9&gt;0,AL9,0)</f>
        <v>0</v>
      </c>
      <c r="BC9" s="289">
        <f>IF($L9&gt;0,$L9*BB9,0)</f>
        <v>0</v>
      </c>
      <c r="BD9" s="337">
        <f>IF($L9&gt;0,AN9,0)</f>
        <v>0</v>
      </c>
      <c r="BE9" s="339">
        <f>IF($L9&gt;0,$L9*BD9,0)</f>
        <v>0</v>
      </c>
      <c r="BF9" s="288">
        <f>IF($L9&gt;0,AP9,0)</f>
        <v>0</v>
      </c>
      <c r="BG9" s="339">
        <f>IF($L9&gt;0,$L9*BF9,0)</f>
        <v>0</v>
      </c>
      <c r="BH9" s="288">
        <f>IF($L9&gt;0,AR9,0)</f>
        <v>0</v>
      </c>
      <c r="BI9" s="288">
        <f>IF($L9&gt;0,$L9*BH9,0)</f>
        <v>0</v>
      </c>
      <c r="BJ9" s="288">
        <f>IF($L9&gt;0,AT9,0)</f>
        <v>0</v>
      </c>
      <c r="BK9" s="289">
        <f>IF($L9&gt;0,$L9*BJ9,0)</f>
        <v>0</v>
      </c>
      <c r="BL9" s="304">
        <f>IF(F9=vstupy!F$6,"1",0)</f>
        <v>0</v>
      </c>
      <c r="BM9" s="337">
        <f>IF($BL9="1",AF9,0)</f>
        <v>0</v>
      </c>
      <c r="BN9" s="288">
        <f t="shared" ref="BN9:BT9" si="6">IF($BL9="1",AG9,0)</f>
        <v>0</v>
      </c>
      <c r="BO9" s="288">
        <f t="shared" si="6"/>
        <v>0</v>
      </c>
      <c r="BP9" s="288">
        <f t="shared" si="6"/>
        <v>0</v>
      </c>
      <c r="BQ9" s="288">
        <f t="shared" si="6"/>
        <v>0</v>
      </c>
      <c r="BR9" s="288">
        <f t="shared" si="6"/>
        <v>0</v>
      </c>
      <c r="BS9" s="288">
        <f t="shared" si="6"/>
        <v>0</v>
      </c>
      <c r="BT9" s="289">
        <f t="shared" si="6"/>
        <v>0</v>
      </c>
      <c r="BU9" s="337">
        <f>IF($BL9="1",AN9,0)</f>
        <v>0</v>
      </c>
      <c r="BV9" s="283">
        <f t="shared" ref="BV9:CB9" si="7">IF($BL9="1",AO9,0)</f>
        <v>0</v>
      </c>
      <c r="BW9" s="283">
        <f t="shared" si="7"/>
        <v>0</v>
      </c>
      <c r="BX9" s="283">
        <f t="shared" si="7"/>
        <v>0</v>
      </c>
      <c r="BY9" s="283">
        <f t="shared" si="7"/>
        <v>0</v>
      </c>
      <c r="BZ9" s="283">
        <f t="shared" si="7"/>
        <v>0</v>
      </c>
      <c r="CA9" s="283">
        <f t="shared" si="7"/>
        <v>0</v>
      </c>
      <c r="CB9" s="284">
        <f t="shared" si="7"/>
        <v>0</v>
      </c>
      <c r="CC9" s="336">
        <f>IFERROR(IF($X9="N/A",Z9+AB9+AD9,X9+Z9+AB9+AD9),0)</f>
        <v>0</v>
      </c>
      <c r="CD9" s="310" t="e">
        <f>Y9+AA9+AC9+AE9</f>
        <v>#VALUE!</v>
      </c>
    </row>
    <row r="10" spans="1:82" s="18" customFormat="1" ht="12.6" customHeight="1" x14ac:dyDescent="0.2">
      <c r="B10" s="346"/>
      <c r="C10" s="327"/>
      <c r="D10" s="312"/>
      <c r="E10" s="312"/>
      <c r="F10" s="312"/>
      <c r="G10" s="326"/>
      <c r="H10" s="312"/>
      <c r="I10" s="321"/>
      <c r="J10" s="325"/>
      <c r="K10" s="322"/>
      <c r="L10" s="314"/>
      <c r="M10" s="312"/>
      <c r="N10" s="317"/>
      <c r="O10" s="329"/>
      <c r="P10" s="317"/>
      <c r="Q10" s="313"/>
      <c r="R10" s="311"/>
      <c r="S10" s="317"/>
      <c r="T10" s="153" t="s">
        <v>16</v>
      </c>
      <c r="U10" s="218">
        <f>IFERROR(VLOOKUP(T10,vstupy!$B$2:$C$12,2,FALSE),0)</f>
        <v>300</v>
      </c>
      <c r="V10" s="313"/>
      <c r="W10" s="333"/>
      <c r="X10" s="330"/>
      <c r="Y10" s="308"/>
      <c r="Z10" s="308"/>
      <c r="AA10" s="308"/>
      <c r="AB10" s="308"/>
      <c r="AC10" s="308"/>
      <c r="AD10" s="308"/>
      <c r="AE10" s="345"/>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8"/>
      <c r="BF10" s="279"/>
      <c r="BG10" s="338"/>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6"/>
      <c r="C11" s="327"/>
      <c r="D11" s="312"/>
      <c r="E11" s="312"/>
      <c r="F11" s="312"/>
      <c r="G11" s="326"/>
      <c r="H11" s="312"/>
      <c r="I11" s="321"/>
      <c r="J11" s="325"/>
      <c r="K11" s="322"/>
      <c r="L11" s="314"/>
      <c r="M11" s="312"/>
      <c r="N11" s="317"/>
      <c r="O11" s="329"/>
      <c r="P11" s="317"/>
      <c r="Q11" s="313"/>
      <c r="R11" s="311"/>
      <c r="S11" s="317"/>
      <c r="T11" s="153" t="s">
        <v>25</v>
      </c>
      <c r="U11" s="218">
        <f>IFERROR(VLOOKUP(T11,vstupy!$B$2:$C$12,2,FALSE),0)</f>
        <v>60</v>
      </c>
      <c r="V11" s="313"/>
      <c r="W11" s="333"/>
      <c r="X11" s="331"/>
      <c r="Y11" s="308"/>
      <c r="Z11" s="308"/>
      <c r="AA11" s="308"/>
      <c r="AB11" s="308"/>
      <c r="AC11" s="308"/>
      <c r="AD11" s="308"/>
      <c r="AE11" s="345"/>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8"/>
      <c r="BF11" s="279"/>
      <c r="BG11" s="338"/>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6">
        <v>2</v>
      </c>
      <c r="C12" s="327"/>
      <c r="D12" s="312"/>
      <c r="E12" s="312"/>
      <c r="F12" s="312" t="s">
        <v>178</v>
      </c>
      <c r="G12" s="326"/>
      <c r="H12" s="312"/>
      <c r="I12" s="322"/>
      <c r="J12" s="325">
        <f t="shared" ref="J12" si="8">IF(I12="N",0,I12)</f>
        <v>0</v>
      </c>
      <c r="K12" s="322"/>
      <c r="L12" s="314">
        <f t="shared" si="1"/>
        <v>0</v>
      </c>
      <c r="M12" s="312" t="s">
        <v>178</v>
      </c>
      <c r="N12" s="317"/>
      <c r="O12" s="317"/>
      <c r="P12" s="317"/>
      <c r="Q12" s="313" t="s">
        <v>50</v>
      </c>
      <c r="R12" s="311">
        <f>VLOOKUP(Q12,[1]vstupy!$B$17:$C$27,2,FALSE)</f>
        <v>0</v>
      </c>
      <c r="S12" s="317"/>
      <c r="T12" s="153" t="s">
        <v>51</v>
      </c>
      <c r="U12" s="218">
        <f>IFERROR(VLOOKUP(T12,vstupy!$B$2:$C$12,2,FALSE),0)</f>
        <v>0</v>
      </c>
      <c r="V12" s="313" t="s">
        <v>50</v>
      </c>
      <c r="W12" s="332">
        <f>VLOOKUP(V12,vstupy!$B$17:$C$27,2,FALSE)</f>
        <v>0</v>
      </c>
      <c r="X12" s="330" t="str">
        <f t="shared" ref="X12" si="9">IFERROR(IF(J12=0,"N",N12/I12),0)</f>
        <v>N</v>
      </c>
      <c r="Y12" s="307">
        <f t="shared" ref="Y12:Y24" si="10">N12</f>
        <v>0</v>
      </c>
      <c r="Z12" s="307" t="str">
        <f t="shared" ref="Z12" si="11">IFERROR(IF(J12=0,"N",O12/I12),0)</f>
        <v>N</v>
      </c>
      <c r="AA12" s="307">
        <f t="shared" ref="AA12" si="12">O12</f>
        <v>0</v>
      </c>
      <c r="AB12" s="307">
        <f t="shared" ref="AB12" si="13">P12*R12</f>
        <v>0</v>
      </c>
      <c r="AC12" s="307">
        <f t="shared" ref="AC12" si="14">IFERROR(AB12*J12,0)</f>
        <v>0</v>
      </c>
      <c r="AD12" s="343">
        <f>IF(S12&gt;0,IF(W12&gt;0,($G$6/160)*(S12/60)*W12,0),IF(W12&gt;0,($G$6/160)*((U12+U13+U14)/60)*W12,0))</f>
        <v>0</v>
      </c>
      <c r="AE12" s="344">
        <f t="shared" ref="AE12:AE75" si="15">IFERROR(AD12*J12,0)</f>
        <v>0</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t="str">
        <f t="shared" ref="AN12" si="17">IF($M12="In (zvyšuje náklady)",0,X12)</f>
        <v>N</v>
      </c>
      <c r="AO12" s="296">
        <f t="shared" ref="AO12" si="18">IF($M12="In (zvyšuje náklady)",0,Y12)</f>
        <v>0</v>
      </c>
      <c r="AP12" s="296" t="str">
        <f t="shared" ref="AP12" si="19">IF($M12="In (zvyšuje náklady)",0,Z12)</f>
        <v>N</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0</v>
      </c>
      <c r="AU12" s="294">
        <f t="shared" ref="AU12" si="24">IF($M12="In (zvyšuje náklady)",0,AE12)</f>
        <v>0</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8">
        <f t="shared" ref="BE12" si="30">IF($L12&gt;0,$L12*BD12,0)</f>
        <v>0</v>
      </c>
      <c r="BF12" s="279">
        <f t="shared" ref="BF12" si="31">IF($L12&gt;0,AP12,0)</f>
        <v>0</v>
      </c>
      <c r="BG12" s="338">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0</v>
      </c>
      <c r="CD12" s="285">
        <f>Y12+AA12+AC12+AE12</f>
        <v>0</v>
      </c>
    </row>
    <row r="13" spans="1:82" s="20" customFormat="1" ht="12.6" customHeight="1" x14ac:dyDescent="0.2">
      <c r="B13" s="346"/>
      <c r="C13" s="327"/>
      <c r="D13" s="312"/>
      <c r="E13" s="312"/>
      <c r="F13" s="312"/>
      <c r="G13" s="326"/>
      <c r="H13" s="312"/>
      <c r="I13" s="322"/>
      <c r="J13" s="325"/>
      <c r="K13" s="322"/>
      <c r="L13" s="314"/>
      <c r="M13" s="312"/>
      <c r="N13" s="317"/>
      <c r="O13" s="317"/>
      <c r="P13" s="317"/>
      <c r="Q13" s="313"/>
      <c r="R13" s="311"/>
      <c r="S13" s="317"/>
      <c r="T13" s="153" t="s">
        <v>51</v>
      </c>
      <c r="U13" s="218">
        <f>IFERROR(VLOOKUP(T13,vstupy!$B$2:$C$12,2,FALSE),0)</f>
        <v>0</v>
      </c>
      <c r="V13" s="313"/>
      <c r="W13" s="333"/>
      <c r="X13" s="330"/>
      <c r="Y13" s="308"/>
      <c r="Z13" s="308"/>
      <c r="AA13" s="308"/>
      <c r="AB13" s="308"/>
      <c r="AC13" s="308"/>
      <c r="AD13" s="308"/>
      <c r="AE13" s="345"/>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8"/>
      <c r="BF13" s="279"/>
      <c r="BG13" s="338"/>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6"/>
      <c r="C14" s="327"/>
      <c r="D14" s="312"/>
      <c r="E14" s="312"/>
      <c r="F14" s="312"/>
      <c r="G14" s="326"/>
      <c r="H14" s="312"/>
      <c r="I14" s="322"/>
      <c r="J14" s="325"/>
      <c r="K14" s="322"/>
      <c r="L14" s="314"/>
      <c r="M14" s="312"/>
      <c r="N14" s="317"/>
      <c r="O14" s="317"/>
      <c r="P14" s="317"/>
      <c r="Q14" s="313"/>
      <c r="R14" s="311"/>
      <c r="S14" s="317"/>
      <c r="T14" s="153" t="s">
        <v>51</v>
      </c>
      <c r="U14" s="218">
        <f>IFERROR(VLOOKUP(T14,vstupy!$B$2:$C$12,2,FALSE),0)</f>
        <v>0</v>
      </c>
      <c r="V14" s="313"/>
      <c r="W14" s="333"/>
      <c r="X14" s="331"/>
      <c r="Y14" s="308"/>
      <c r="Z14" s="308"/>
      <c r="AA14" s="308"/>
      <c r="AB14" s="308"/>
      <c r="AC14" s="308"/>
      <c r="AD14" s="308"/>
      <c r="AE14" s="345"/>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8"/>
      <c r="BF14" s="279"/>
      <c r="BG14" s="338"/>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6">
        <v>3</v>
      </c>
      <c r="C15" s="327"/>
      <c r="D15" s="312"/>
      <c r="E15" s="312"/>
      <c r="F15" s="312" t="s">
        <v>178</v>
      </c>
      <c r="G15" s="326"/>
      <c r="H15" s="312"/>
      <c r="I15" s="312"/>
      <c r="J15" s="314">
        <f t="shared" ref="J15" si="53">IF(I15="N",0,I15)</f>
        <v>0</v>
      </c>
      <c r="K15" s="312"/>
      <c r="L15" s="314">
        <f t="shared" ref="L15" si="54">IF(K15="N",0,K15)</f>
        <v>0</v>
      </c>
      <c r="M15" s="312" t="s">
        <v>178</v>
      </c>
      <c r="N15" s="317"/>
      <c r="O15" s="317"/>
      <c r="P15" s="315"/>
      <c r="Q15" s="313" t="s">
        <v>50</v>
      </c>
      <c r="R15" s="311">
        <f>VLOOKUP(Q15,[1]vstupy!$B$17:$C$27,2,FALSE)</f>
        <v>0</v>
      </c>
      <c r="S15" s="317"/>
      <c r="T15" s="153" t="s">
        <v>51</v>
      </c>
      <c r="U15" s="218">
        <f>IFERROR(VLOOKUP(T15,vstupy!$B$2:$C$12,2,FALSE),0)</f>
        <v>0</v>
      </c>
      <c r="V15" s="313" t="s">
        <v>50</v>
      </c>
      <c r="W15" s="332">
        <f>VLOOKUP(V15,vstupy!$B$17:$C$27,2,FALSE)</f>
        <v>0</v>
      </c>
      <c r="X15" s="330" t="str">
        <f t="shared" ref="X15" si="55">IFERROR(IF(J15=0,"N",N15/I15),0)</f>
        <v>N</v>
      </c>
      <c r="Y15" s="307">
        <f t="shared" si="10"/>
        <v>0</v>
      </c>
      <c r="Z15" s="307" t="str">
        <f t="shared" ref="Z15" si="56">IFERROR(IF(J15=0,"N",O15/I15),0)</f>
        <v>N</v>
      </c>
      <c r="AA15" s="307">
        <f t="shared" ref="AA15" si="57">O15</f>
        <v>0</v>
      </c>
      <c r="AB15" s="307">
        <f t="shared" ref="AB15" si="58">P15*R15</f>
        <v>0</v>
      </c>
      <c r="AC15" s="307">
        <f t="shared" ref="AC15:AC78" si="59">IFERROR(AB15*J15,0)</f>
        <v>0</v>
      </c>
      <c r="AD15" s="343">
        <f t="shared" ref="AD15" si="60">IF(S15&gt;0,IF(W15&gt;0,($G$6/160)*(S15/60)*W15,0),IF(W15&gt;0,($G$6/160)*((U15+U16+U17)/60)*W15,0))</f>
        <v>0</v>
      </c>
      <c r="AE15" s="344">
        <f t="shared" si="15"/>
        <v>0</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t="str">
        <f t="shared" ref="AN15" si="62">IF($M15="In (zvyšuje náklady)",0,X15)</f>
        <v>N</v>
      </c>
      <c r="AO15" s="296">
        <f t="shared" ref="AO15" si="63">IF($M15="In (zvyšuje náklady)",0,Y15)</f>
        <v>0</v>
      </c>
      <c r="AP15" s="296" t="str">
        <f t="shared" ref="AP15" si="64">IF($M15="In (zvyšuje náklady)",0,Z15)</f>
        <v>N</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0</v>
      </c>
      <c r="CD15" s="285">
        <f>Y15+AA15+AC15+AE15</f>
        <v>0</v>
      </c>
    </row>
    <row r="16" spans="1:82" s="20" customFormat="1" ht="12.6" customHeight="1" x14ac:dyDescent="0.2">
      <c r="B16" s="346"/>
      <c r="C16" s="327"/>
      <c r="D16" s="312"/>
      <c r="E16" s="312"/>
      <c r="F16" s="312"/>
      <c r="G16" s="326"/>
      <c r="H16" s="312"/>
      <c r="I16" s="312"/>
      <c r="J16" s="314"/>
      <c r="K16" s="312"/>
      <c r="L16" s="314"/>
      <c r="M16" s="312"/>
      <c r="N16" s="317"/>
      <c r="O16" s="317"/>
      <c r="P16" s="315"/>
      <c r="Q16" s="313"/>
      <c r="R16" s="311"/>
      <c r="S16" s="317"/>
      <c r="T16" s="153" t="s">
        <v>51</v>
      </c>
      <c r="U16" s="218">
        <f>IFERROR(VLOOKUP(T16,vstupy!$B$2:$C$12,2,FALSE),0)</f>
        <v>0</v>
      </c>
      <c r="V16" s="313"/>
      <c r="W16" s="333"/>
      <c r="X16" s="330"/>
      <c r="Y16" s="308"/>
      <c r="Z16" s="308"/>
      <c r="AA16" s="308"/>
      <c r="AB16" s="308"/>
      <c r="AC16" s="308"/>
      <c r="AD16" s="308"/>
      <c r="AE16" s="345"/>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6"/>
      <c r="C17" s="327"/>
      <c r="D17" s="312"/>
      <c r="E17" s="312"/>
      <c r="F17" s="312"/>
      <c r="G17" s="326"/>
      <c r="H17" s="312"/>
      <c r="I17" s="312"/>
      <c r="J17" s="314"/>
      <c r="K17" s="312"/>
      <c r="L17" s="314"/>
      <c r="M17" s="312"/>
      <c r="N17" s="317"/>
      <c r="O17" s="317"/>
      <c r="P17" s="315"/>
      <c r="Q17" s="313"/>
      <c r="R17" s="311"/>
      <c r="S17" s="317"/>
      <c r="T17" s="153" t="s">
        <v>51</v>
      </c>
      <c r="U17" s="218">
        <f>IFERROR(VLOOKUP(T17,vstupy!$B$2:$C$12,2,FALSE),0)</f>
        <v>0</v>
      </c>
      <c r="V17" s="313"/>
      <c r="W17" s="333"/>
      <c r="X17" s="331"/>
      <c r="Y17" s="308"/>
      <c r="Z17" s="308"/>
      <c r="AA17" s="308"/>
      <c r="AB17" s="308"/>
      <c r="AC17" s="308"/>
      <c r="AD17" s="308"/>
      <c r="AE17" s="345"/>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6">
        <v>4</v>
      </c>
      <c r="C18" s="327"/>
      <c r="D18" s="312"/>
      <c r="E18" s="312"/>
      <c r="F18" s="312" t="s">
        <v>178</v>
      </c>
      <c r="G18" s="326"/>
      <c r="H18" s="312"/>
      <c r="I18" s="312"/>
      <c r="J18" s="314">
        <f t="shared" ref="J18" si="98">IF(I18="N",0,I18)</f>
        <v>0</v>
      </c>
      <c r="K18" s="312"/>
      <c r="L18" s="314">
        <f t="shared" ref="L18" si="99">IF(K18="N",0,K18)</f>
        <v>0</v>
      </c>
      <c r="M18" s="312" t="s">
        <v>178</v>
      </c>
      <c r="N18" s="317"/>
      <c r="O18" s="317"/>
      <c r="P18" s="315"/>
      <c r="Q18" s="313" t="s">
        <v>50</v>
      </c>
      <c r="R18" s="311">
        <f>VLOOKUP(Q18,[1]vstupy!$B$17:$C$27,2,FALSE)</f>
        <v>0</v>
      </c>
      <c r="S18" s="317"/>
      <c r="T18" s="153" t="s">
        <v>51</v>
      </c>
      <c r="U18" s="218">
        <f>IFERROR(VLOOKUP(T18,vstupy!$B$2:$C$12,2,FALSE),0)</f>
        <v>0</v>
      </c>
      <c r="V18" s="313" t="s">
        <v>50</v>
      </c>
      <c r="W18" s="332">
        <f>VLOOKUP(V18,vstupy!$B$17:$C$27,2,FALSE)</f>
        <v>0</v>
      </c>
      <c r="X18" s="330" t="str">
        <f t="shared" ref="X18" si="100">IFERROR(IF(J18=0,"N",N18/I18),0)</f>
        <v>N</v>
      </c>
      <c r="Y18" s="307">
        <f>N18</f>
        <v>0</v>
      </c>
      <c r="Z18" s="307" t="str">
        <f t="shared" ref="Z18" si="101">IFERROR(IF(J18=0,"N",O18/I18),0)</f>
        <v>N</v>
      </c>
      <c r="AA18" s="307">
        <f t="shared" ref="AA18" si="102">O18</f>
        <v>0</v>
      </c>
      <c r="AB18" s="307">
        <f t="shared" ref="AB18" si="103">P18*R18</f>
        <v>0</v>
      </c>
      <c r="AC18" s="307">
        <f t="shared" si="59"/>
        <v>0</v>
      </c>
      <c r="AD18" s="343">
        <f t="shared" ref="AD18" si="104">IF(S18&gt;0,IF(W18&gt;0,($G$6/160)*(S18/60)*W18,0),IF(W18&gt;0,($G$6/160)*((U18+U19+U20)/60)*W18,0))</f>
        <v>0</v>
      </c>
      <c r="AE18" s="344">
        <f t="shared" si="15"/>
        <v>0</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t="str">
        <f t="shared" ref="AN18" si="106">IF($M18="In (zvyšuje náklady)",0,X18)</f>
        <v>N</v>
      </c>
      <c r="AO18" s="296">
        <f t="shared" ref="AO18" si="107">IF($M18="In (zvyšuje náklady)",0,Y18)</f>
        <v>0</v>
      </c>
      <c r="AP18" s="296" t="str">
        <f t="shared" ref="AP18" si="108">IF($M18="In (zvyšuje náklady)",0,Z18)</f>
        <v>N</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0</v>
      </c>
      <c r="CD18" s="285">
        <f>Y18+AA18+AC18+AE18</f>
        <v>0</v>
      </c>
    </row>
    <row r="19" spans="1:82" s="20" customFormat="1" ht="12.6" customHeight="1" x14ac:dyDescent="0.2">
      <c r="B19" s="346"/>
      <c r="C19" s="327"/>
      <c r="D19" s="312"/>
      <c r="E19" s="312"/>
      <c r="F19" s="312"/>
      <c r="G19" s="326"/>
      <c r="H19" s="312"/>
      <c r="I19" s="312"/>
      <c r="J19" s="314"/>
      <c r="K19" s="312"/>
      <c r="L19" s="314"/>
      <c r="M19" s="312"/>
      <c r="N19" s="317"/>
      <c r="O19" s="317"/>
      <c r="P19" s="315"/>
      <c r="Q19" s="313"/>
      <c r="R19" s="311"/>
      <c r="S19" s="317"/>
      <c r="T19" s="153" t="s">
        <v>51</v>
      </c>
      <c r="U19" s="218">
        <f>IFERROR(VLOOKUP(T19,vstupy!$B$2:$C$12,2,FALSE),0)</f>
        <v>0</v>
      </c>
      <c r="V19" s="313"/>
      <c r="W19" s="333"/>
      <c r="X19" s="330"/>
      <c r="Y19" s="308"/>
      <c r="Z19" s="308"/>
      <c r="AA19" s="308"/>
      <c r="AB19" s="308"/>
      <c r="AC19" s="308"/>
      <c r="AD19" s="308"/>
      <c r="AE19" s="345"/>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6"/>
      <c r="C20" s="327"/>
      <c r="D20" s="312"/>
      <c r="E20" s="312"/>
      <c r="F20" s="312"/>
      <c r="G20" s="326"/>
      <c r="H20" s="312"/>
      <c r="I20" s="312"/>
      <c r="J20" s="314"/>
      <c r="K20" s="312"/>
      <c r="L20" s="314"/>
      <c r="M20" s="312"/>
      <c r="N20" s="317"/>
      <c r="O20" s="317"/>
      <c r="P20" s="315"/>
      <c r="Q20" s="313"/>
      <c r="R20" s="311"/>
      <c r="S20" s="317"/>
      <c r="T20" s="153" t="s">
        <v>51</v>
      </c>
      <c r="U20" s="218">
        <f>IFERROR(VLOOKUP(T20,vstupy!$B$2:$C$12,2,FALSE),0)</f>
        <v>0</v>
      </c>
      <c r="V20" s="313"/>
      <c r="W20" s="333"/>
      <c r="X20" s="331"/>
      <c r="Y20" s="308"/>
      <c r="Z20" s="308"/>
      <c r="AA20" s="308"/>
      <c r="AB20" s="308"/>
      <c r="AC20" s="308"/>
      <c r="AD20" s="308"/>
      <c r="AE20" s="345"/>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6">
        <v>5</v>
      </c>
      <c r="C21" s="327"/>
      <c r="D21" s="312"/>
      <c r="E21" s="312"/>
      <c r="F21" s="312" t="s">
        <v>178</v>
      </c>
      <c r="G21" s="326"/>
      <c r="H21" s="312"/>
      <c r="I21" s="323"/>
      <c r="J21" s="314">
        <f t="shared" ref="J21" si="142">IF(I21="N",0,I21)</f>
        <v>0</v>
      </c>
      <c r="K21" s="312"/>
      <c r="L21" s="314">
        <f t="shared" ref="L21" si="143">IF(K21="N",0,K21)</f>
        <v>0</v>
      </c>
      <c r="M21" s="312" t="s">
        <v>178</v>
      </c>
      <c r="N21" s="317"/>
      <c r="O21" s="317"/>
      <c r="P21" s="315"/>
      <c r="Q21" s="313" t="s">
        <v>50</v>
      </c>
      <c r="R21" s="311">
        <f>VLOOKUP(Q21,[1]vstupy!$B$17:$C$27,2,FALSE)</f>
        <v>0</v>
      </c>
      <c r="S21" s="317"/>
      <c r="T21" s="153" t="s">
        <v>51</v>
      </c>
      <c r="U21" s="218">
        <f>IFERROR(VLOOKUP(T21,vstupy!$B$2:$C$12,2,FALSE),0)</f>
        <v>0</v>
      </c>
      <c r="V21" s="313" t="s">
        <v>50</v>
      </c>
      <c r="W21" s="332">
        <f>VLOOKUP(V21,vstupy!$B$17:$C$27,2,FALSE)</f>
        <v>0</v>
      </c>
      <c r="X21" s="330" t="str">
        <f t="shared" ref="X21" si="144">IFERROR(IF(J21=0,"N",N21/I21),0)</f>
        <v>N</v>
      </c>
      <c r="Y21" s="307">
        <f t="shared" si="10"/>
        <v>0</v>
      </c>
      <c r="Z21" s="307" t="str">
        <f t="shared" ref="Z21" si="145">IFERROR(IF(J21=0,"N",O21/I21),0)</f>
        <v>N</v>
      </c>
      <c r="AA21" s="307">
        <f t="shared" ref="AA21" si="146">O21</f>
        <v>0</v>
      </c>
      <c r="AB21" s="307">
        <f t="shared" ref="AB21" si="147">P21*R21</f>
        <v>0</v>
      </c>
      <c r="AC21" s="307">
        <f t="shared" si="59"/>
        <v>0</v>
      </c>
      <c r="AD21" s="343">
        <f t="shared" ref="AD21" si="148">IF(S21&gt;0,IF(W21&gt;0,($G$6/160)*(S21/60)*W21,0),IF(W21&gt;0,($G$6/160)*((U21+U22+U23)/60)*W21,0))</f>
        <v>0</v>
      </c>
      <c r="AE21" s="344">
        <f t="shared" si="15"/>
        <v>0</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t="str">
        <f t="shared" ref="AN21" si="150">IF($M21="In (zvyšuje náklady)",0,X21)</f>
        <v>N</v>
      </c>
      <c r="AO21" s="296">
        <f t="shared" ref="AO21" si="151">IF($M21="In (zvyšuje náklady)",0,Y21)</f>
        <v>0</v>
      </c>
      <c r="AP21" s="296" t="str">
        <f t="shared" ref="AP21" si="152">IF($M21="In (zvyšuje náklady)",0,Z21)</f>
        <v>N</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0</v>
      </c>
      <c r="CD21" s="285">
        <f>Y21+AA21+AC21+AE21</f>
        <v>0</v>
      </c>
    </row>
    <row r="22" spans="1:82" ht="12.6" customHeight="1" x14ac:dyDescent="0.2">
      <c r="B22" s="346"/>
      <c r="C22" s="327"/>
      <c r="D22" s="312"/>
      <c r="E22" s="312"/>
      <c r="F22" s="312"/>
      <c r="G22" s="326"/>
      <c r="H22" s="312"/>
      <c r="I22" s="323"/>
      <c r="J22" s="314"/>
      <c r="K22" s="312"/>
      <c r="L22" s="314"/>
      <c r="M22" s="312"/>
      <c r="N22" s="317"/>
      <c r="O22" s="317"/>
      <c r="P22" s="315"/>
      <c r="Q22" s="313"/>
      <c r="R22" s="311"/>
      <c r="S22" s="317"/>
      <c r="T22" s="153" t="s">
        <v>51</v>
      </c>
      <c r="U22" s="218">
        <f>IFERROR(VLOOKUP(T22,vstupy!$B$2:$C$12,2,FALSE),0)</f>
        <v>0</v>
      </c>
      <c r="V22" s="313"/>
      <c r="W22" s="333"/>
      <c r="X22" s="330"/>
      <c r="Y22" s="308"/>
      <c r="Z22" s="308"/>
      <c r="AA22" s="308"/>
      <c r="AB22" s="308"/>
      <c r="AC22" s="308"/>
      <c r="AD22" s="308"/>
      <c r="AE22" s="345"/>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6"/>
      <c r="C23" s="327"/>
      <c r="D23" s="312"/>
      <c r="E23" s="312"/>
      <c r="F23" s="312"/>
      <c r="G23" s="326"/>
      <c r="H23" s="312"/>
      <c r="I23" s="323"/>
      <c r="J23" s="314"/>
      <c r="K23" s="312"/>
      <c r="L23" s="314"/>
      <c r="M23" s="312"/>
      <c r="N23" s="317"/>
      <c r="O23" s="317"/>
      <c r="P23" s="315"/>
      <c r="Q23" s="313"/>
      <c r="R23" s="311"/>
      <c r="S23" s="317"/>
      <c r="T23" s="153" t="s">
        <v>51</v>
      </c>
      <c r="U23" s="218">
        <f>IFERROR(VLOOKUP(T23,vstupy!$B$2:$C$12,2,FALSE),0)</f>
        <v>0</v>
      </c>
      <c r="V23" s="313"/>
      <c r="W23" s="333"/>
      <c r="X23" s="331"/>
      <c r="Y23" s="308"/>
      <c r="Z23" s="308"/>
      <c r="AA23" s="308"/>
      <c r="AB23" s="308"/>
      <c r="AC23" s="308"/>
      <c r="AD23" s="308"/>
      <c r="AE23" s="345"/>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6">
        <v>6</v>
      </c>
      <c r="C24" s="327"/>
      <c r="D24" s="312"/>
      <c r="E24" s="312"/>
      <c r="F24" s="312" t="s">
        <v>178</v>
      </c>
      <c r="G24" s="326"/>
      <c r="H24" s="312"/>
      <c r="I24" s="312"/>
      <c r="J24" s="314">
        <f t="shared" ref="J24:J27" si="186">IF(I24="N",0,I24)</f>
        <v>0</v>
      </c>
      <c r="K24" s="312"/>
      <c r="L24" s="314">
        <f t="shared" ref="L24" si="187">IF(K24="N",0,K24)</f>
        <v>0</v>
      </c>
      <c r="M24" s="312" t="s">
        <v>178</v>
      </c>
      <c r="N24" s="317"/>
      <c r="O24" s="317"/>
      <c r="P24" s="315"/>
      <c r="Q24" s="313" t="s">
        <v>50</v>
      </c>
      <c r="R24" s="311">
        <f>VLOOKUP(Q24,[1]vstupy!$B$17:$C$27,2,FALSE)</f>
        <v>0</v>
      </c>
      <c r="S24" s="317"/>
      <c r="T24" s="153" t="s">
        <v>51</v>
      </c>
      <c r="U24" s="218">
        <f>IFERROR(VLOOKUP(T24,vstupy!$B$2:$C$12,2,FALSE),0)</f>
        <v>0</v>
      </c>
      <c r="V24" s="313" t="s">
        <v>50</v>
      </c>
      <c r="W24" s="332">
        <f>VLOOKUP(V24,vstupy!$B$17:$C$27,2,FALSE)</f>
        <v>0</v>
      </c>
      <c r="X24" s="330"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3">
        <f t="shared" ref="AD24" si="192">IF(S24&gt;0,IF(W24&gt;0,($G$6/160)*(S24/60)*W24,0),IF(W24&gt;0,($G$6/160)*((U24+U25+U26)/60)*W24,0))</f>
        <v>0</v>
      </c>
      <c r="AE24" s="344">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
      <c r="B25" s="346"/>
      <c r="C25" s="327"/>
      <c r="D25" s="312"/>
      <c r="E25" s="312"/>
      <c r="F25" s="312"/>
      <c r="G25" s="326"/>
      <c r="H25" s="312"/>
      <c r="I25" s="312"/>
      <c r="J25" s="314"/>
      <c r="K25" s="312"/>
      <c r="L25" s="314"/>
      <c r="M25" s="312"/>
      <c r="N25" s="317"/>
      <c r="O25" s="317"/>
      <c r="P25" s="315"/>
      <c r="Q25" s="313"/>
      <c r="R25" s="311"/>
      <c r="S25" s="317"/>
      <c r="T25" s="153" t="s">
        <v>51</v>
      </c>
      <c r="U25" s="218">
        <f>IFERROR(VLOOKUP(T25,vstupy!$B$2:$C$12,2,FALSE),0)</f>
        <v>0</v>
      </c>
      <c r="V25" s="313"/>
      <c r="W25" s="333"/>
      <c r="X25" s="330"/>
      <c r="Y25" s="308"/>
      <c r="Z25" s="308"/>
      <c r="AA25" s="308"/>
      <c r="AB25" s="308"/>
      <c r="AC25" s="308"/>
      <c r="AD25" s="308"/>
      <c r="AE25" s="345"/>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6"/>
      <c r="C26" s="327"/>
      <c r="D26" s="312"/>
      <c r="E26" s="312"/>
      <c r="F26" s="312"/>
      <c r="G26" s="326"/>
      <c r="H26" s="312"/>
      <c r="I26" s="312"/>
      <c r="J26" s="314"/>
      <c r="K26" s="312"/>
      <c r="L26" s="314"/>
      <c r="M26" s="312"/>
      <c r="N26" s="317"/>
      <c r="O26" s="317"/>
      <c r="P26" s="315"/>
      <c r="Q26" s="313"/>
      <c r="R26" s="311"/>
      <c r="S26" s="317"/>
      <c r="T26" s="153" t="s">
        <v>51</v>
      </c>
      <c r="U26" s="218">
        <f>IFERROR(VLOOKUP(T26,vstupy!$B$2:$C$12,2,FALSE),0)</f>
        <v>0</v>
      </c>
      <c r="V26" s="313"/>
      <c r="W26" s="333"/>
      <c r="X26" s="331"/>
      <c r="Y26" s="308"/>
      <c r="Z26" s="308"/>
      <c r="AA26" s="308"/>
      <c r="AB26" s="308"/>
      <c r="AC26" s="308"/>
      <c r="AD26" s="308"/>
      <c r="AE26" s="345"/>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6">
        <v>7</v>
      </c>
      <c r="C27" s="327"/>
      <c r="D27" s="312"/>
      <c r="E27" s="312"/>
      <c r="F27" s="312" t="s">
        <v>178</v>
      </c>
      <c r="G27" s="326"/>
      <c r="H27" s="312"/>
      <c r="I27" s="312"/>
      <c r="J27" s="314">
        <f t="shared" si="186"/>
        <v>0</v>
      </c>
      <c r="K27" s="312"/>
      <c r="L27" s="314">
        <f t="shared" ref="L27" si="230">IF(K27="N",0,K27)</f>
        <v>0</v>
      </c>
      <c r="M27" s="312" t="s">
        <v>178</v>
      </c>
      <c r="N27" s="317"/>
      <c r="O27" s="317"/>
      <c r="P27" s="315"/>
      <c r="Q27" s="313" t="s">
        <v>50</v>
      </c>
      <c r="R27" s="311">
        <f>VLOOKUP(Q27,[1]vstupy!$B$17:$C$27,2,FALSE)</f>
        <v>0</v>
      </c>
      <c r="S27" s="317"/>
      <c r="T27" s="153" t="s">
        <v>51</v>
      </c>
      <c r="U27" s="218">
        <f>IFERROR(VLOOKUP(T27,vstupy!$B$2:$C$12,2,FALSE),0)</f>
        <v>0</v>
      </c>
      <c r="V27" s="313" t="s">
        <v>50</v>
      </c>
      <c r="W27" s="332">
        <f>VLOOKUP(V27,vstupy!$B$17:$C$27,2,FALSE)</f>
        <v>0</v>
      </c>
      <c r="X27" s="330"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3">
        <f t="shared" ref="AD27" si="237">IF(S27&gt;0,IF(W27&gt;0,($G$6/160)*(S27/60)*W27,0),IF(W27&gt;0,($G$6/160)*((U27+U28+U29)/60)*W27,0))</f>
        <v>0</v>
      </c>
      <c r="AE27" s="344">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6"/>
      <c r="C28" s="327"/>
      <c r="D28" s="312"/>
      <c r="E28" s="312"/>
      <c r="F28" s="312"/>
      <c r="G28" s="326"/>
      <c r="H28" s="312"/>
      <c r="I28" s="312"/>
      <c r="J28" s="314"/>
      <c r="K28" s="312"/>
      <c r="L28" s="314"/>
      <c r="M28" s="312"/>
      <c r="N28" s="317"/>
      <c r="O28" s="317"/>
      <c r="P28" s="315"/>
      <c r="Q28" s="313"/>
      <c r="R28" s="311"/>
      <c r="S28" s="317"/>
      <c r="T28" s="153" t="s">
        <v>51</v>
      </c>
      <c r="U28" s="218">
        <f>IFERROR(VLOOKUP(T28,vstupy!$B$2:$C$12,2,FALSE),0)</f>
        <v>0</v>
      </c>
      <c r="V28" s="313"/>
      <c r="W28" s="333"/>
      <c r="X28" s="330"/>
      <c r="Y28" s="308"/>
      <c r="Z28" s="308"/>
      <c r="AA28" s="308"/>
      <c r="AB28" s="308"/>
      <c r="AC28" s="308"/>
      <c r="AD28" s="308"/>
      <c r="AE28" s="345"/>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6"/>
      <c r="C29" s="327"/>
      <c r="D29" s="312"/>
      <c r="E29" s="312"/>
      <c r="F29" s="312"/>
      <c r="G29" s="326"/>
      <c r="H29" s="312"/>
      <c r="I29" s="312"/>
      <c r="J29" s="314"/>
      <c r="K29" s="312"/>
      <c r="L29" s="314"/>
      <c r="M29" s="312"/>
      <c r="N29" s="317"/>
      <c r="O29" s="317"/>
      <c r="P29" s="315"/>
      <c r="Q29" s="313"/>
      <c r="R29" s="311"/>
      <c r="S29" s="317"/>
      <c r="T29" s="153" t="s">
        <v>51</v>
      </c>
      <c r="U29" s="218">
        <f>IFERROR(VLOOKUP(T29,vstupy!$B$2:$C$12,2,FALSE),0)</f>
        <v>0</v>
      </c>
      <c r="V29" s="313"/>
      <c r="W29" s="333"/>
      <c r="X29" s="331"/>
      <c r="Y29" s="308"/>
      <c r="Z29" s="308"/>
      <c r="AA29" s="308"/>
      <c r="AB29" s="308"/>
      <c r="AC29" s="308"/>
      <c r="AD29" s="308"/>
      <c r="AE29" s="345"/>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6">
        <v>8</v>
      </c>
      <c r="C30" s="327"/>
      <c r="D30" s="312"/>
      <c r="E30" s="312"/>
      <c r="F30" s="312" t="s">
        <v>178</v>
      </c>
      <c r="G30" s="326"/>
      <c r="H30" s="312"/>
      <c r="I30" s="312"/>
      <c r="J30" s="314">
        <f t="shared" ref="J30" si="276">IF(I30="N",0,I30)</f>
        <v>0</v>
      </c>
      <c r="K30" s="312"/>
      <c r="L30" s="314">
        <f t="shared" ref="L30" si="277">IF(K30="N",0,K30)</f>
        <v>0</v>
      </c>
      <c r="M30" s="312" t="s">
        <v>178</v>
      </c>
      <c r="N30" s="317"/>
      <c r="O30" s="317"/>
      <c r="P30" s="315"/>
      <c r="Q30" s="313" t="s">
        <v>50</v>
      </c>
      <c r="R30" s="311">
        <f>VLOOKUP(Q30,[1]vstupy!$B$17:$C$27,2,FALSE)</f>
        <v>0</v>
      </c>
      <c r="S30" s="317"/>
      <c r="T30" s="153" t="s">
        <v>51</v>
      </c>
      <c r="U30" s="218">
        <f>IFERROR(VLOOKUP(T30,vstupy!$B$2:$C$12,2,FALSE),0)</f>
        <v>0</v>
      </c>
      <c r="V30" s="313" t="s">
        <v>50</v>
      </c>
      <c r="W30" s="332">
        <f>VLOOKUP(V30,vstupy!$B$17:$C$27,2,FALSE)</f>
        <v>0</v>
      </c>
      <c r="X30" s="330"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3">
        <f t="shared" ref="AD30" si="283">IF(S30&gt;0,IF(W30&gt;0,($G$6/160)*(S30/60)*W30,0),IF(W30&gt;0,($G$6/160)*((U30+U31+U32)/60)*W30,0))</f>
        <v>0</v>
      </c>
      <c r="AE30" s="344">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6"/>
      <c r="C31" s="327"/>
      <c r="D31" s="312"/>
      <c r="E31" s="312"/>
      <c r="F31" s="312"/>
      <c r="G31" s="326"/>
      <c r="H31" s="312"/>
      <c r="I31" s="312"/>
      <c r="J31" s="314"/>
      <c r="K31" s="312"/>
      <c r="L31" s="314"/>
      <c r="M31" s="312"/>
      <c r="N31" s="317"/>
      <c r="O31" s="317"/>
      <c r="P31" s="315"/>
      <c r="Q31" s="313"/>
      <c r="R31" s="311"/>
      <c r="S31" s="317"/>
      <c r="T31" s="153" t="s">
        <v>51</v>
      </c>
      <c r="U31" s="218">
        <f>IFERROR(VLOOKUP(T31,vstupy!$B$2:$C$12,2,FALSE),0)</f>
        <v>0</v>
      </c>
      <c r="V31" s="313"/>
      <c r="W31" s="333"/>
      <c r="X31" s="330"/>
      <c r="Y31" s="308"/>
      <c r="Z31" s="308"/>
      <c r="AA31" s="308"/>
      <c r="AB31" s="308"/>
      <c r="AC31" s="308"/>
      <c r="AD31" s="308"/>
      <c r="AE31" s="345"/>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6"/>
      <c r="C32" s="327"/>
      <c r="D32" s="312"/>
      <c r="E32" s="312"/>
      <c r="F32" s="312"/>
      <c r="G32" s="326"/>
      <c r="H32" s="312"/>
      <c r="I32" s="312"/>
      <c r="J32" s="314"/>
      <c r="K32" s="312"/>
      <c r="L32" s="314"/>
      <c r="M32" s="312"/>
      <c r="N32" s="317"/>
      <c r="O32" s="317"/>
      <c r="P32" s="315"/>
      <c r="Q32" s="313"/>
      <c r="R32" s="311"/>
      <c r="S32" s="317"/>
      <c r="T32" s="153" t="s">
        <v>51</v>
      </c>
      <c r="U32" s="218">
        <f>IFERROR(VLOOKUP(T32,vstupy!$B$2:$C$12,2,FALSE),0)</f>
        <v>0</v>
      </c>
      <c r="V32" s="313"/>
      <c r="W32" s="333"/>
      <c r="X32" s="331"/>
      <c r="Y32" s="308"/>
      <c r="Z32" s="308"/>
      <c r="AA32" s="308"/>
      <c r="AB32" s="308"/>
      <c r="AC32" s="308"/>
      <c r="AD32" s="308"/>
      <c r="AE32" s="345"/>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6">
        <v>9</v>
      </c>
      <c r="C33" s="327"/>
      <c r="D33" s="312"/>
      <c r="E33" s="312"/>
      <c r="F33" s="312" t="s">
        <v>178</v>
      </c>
      <c r="G33" s="326"/>
      <c r="H33" s="312"/>
      <c r="I33" s="312"/>
      <c r="J33" s="314">
        <f t="shared" ref="J33" si="321">IF(I33="N",0,I33)</f>
        <v>0</v>
      </c>
      <c r="K33" s="312"/>
      <c r="L33" s="314">
        <f t="shared" ref="L33" si="322">IF(K33="N",0,K33)</f>
        <v>0</v>
      </c>
      <c r="M33" s="312" t="s">
        <v>178</v>
      </c>
      <c r="N33" s="317"/>
      <c r="O33" s="317"/>
      <c r="P33" s="315"/>
      <c r="Q33" s="313" t="s">
        <v>50</v>
      </c>
      <c r="R33" s="311">
        <f>VLOOKUP(Q33,[1]vstupy!$B$17:$C$27,2,FALSE)</f>
        <v>0</v>
      </c>
      <c r="S33" s="317"/>
      <c r="T33" s="153" t="s">
        <v>51</v>
      </c>
      <c r="U33" s="218">
        <f>IFERROR(VLOOKUP(T33,vstupy!$B$2:$C$12,2,FALSE),0)</f>
        <v>0</v>
      </c>
      <c r="V33" s="313" t="s">
        <v>50</v>
      </c>
      <c r="W33" s="332">
        <f>VLOOKUP(V33,vstupy!$B$17:$C$27,2,FALSE)</f>
        <v>0</v>
      </c>
      <c r="X33" s="330"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3">
        <f t="shared" ref="AD33" si="328">IF(S33&gt;0,IF(W33&gt;0,($G$6/160)*(S33/60)*W33,0),IF(W33&gt;0,($G$6/160)*((U33+U34+U35)/60)*W33,0))</f>
        <v>0</v>
      </c>
      <c r="AE33" s="344">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6"/>
      <c r="C34" s="327"/>
      <c r="D34" s="312"/>
      <c r="E34" s="312"/>
      <c r="F34" s="312"/>
      <c r="G34" s="326"/>
      <c r="H34" s="312"/>
      <c r="I34" s="312"/>
      <c r="J34" s="314"/>
      <c r="K34" s="312"/>
      <c r="L34" s="314"/>
      <c r="M34" s="312"/>
      <c r="N34" s="317"/>
      <c r="O34" s="317"/>
      <c r="P34" s="315"/>
      <c r="Q34" s="313"/>
      <c r="R34" s="311"/>
      <c r="S34" s="317"/>
      <c r="T34" s="153" t="s">
        <v>51</v>
      </c>
      <c r="U34" s="218">
        <f>IFERROR(VLOOKUP(T34,vstupy!$B$2:$C$12,2,FALSE),0)</f>
        <v>0</v>
      </c>
      <c r="V34" s="313"/>
      <c r="W34" s="333"/>
      <c r="X34" s="330"/>
      <c r="Y34" s="308"/>
      <c r="Z34" s="308"/>
      <c r="AA34" s="308"/>
      <c r="AB34" s="308"/>
      <c r="AC34" s="308"/>
      <c r="AD34" s="308"/>
      <c r="AE34" s="345"/>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6"/>
      <c r="C35" s="327"/>
      <c r="D35" s="312"/>
      <c r="E35" s="312"/>
      <c r="F35" s="312"/>
      <c r="G35" s="326"/>
      <c r="H35" s="312"/>
      <c r="I35" s="312"/>
      <c r="J35" s="314"/>
      <c r="K35" s="312"/>
      <c r="L35" s="314"/>
      <c r="M35" s="312"/>
      <c r="N35" s="317"/>
      <c r="O35" s="317"/>
      <c r="P35" s="315"/>
      <c r="Q35" s="313"/>
      <c r="R35" s="311"/>
      <c r="S35" s="317"/>
      <c r="T35" s="153" t="s">
        <v>51</v>
      </c>
      <c r="U35" s="218">
        <f>IFERROR(VLOOKUP(T35,vstupy!$B$2:$C$12,2,FALSE),0)</f>
        <v>0</v>
      </c>
      <c r="V35" s="313"/>
      <c r="W35" s="333"/>
      <c r="X35" s="331"/>
      <c r="Y35" s="308"/>
      <c r="Z35" s="308"/>
      <c r="AA35" s="308"/>
      <c r="AB35" s="308"/>
      <c r="AC35" s="308"/>
      <c r="AD35" s="308"/>
      <c r="AE35" s="345"/>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6">
        <v>10</v>
      </c>
      <c r="C36" s="312"/>
      <c r="D36" s="312"/>
      <c r="E36" s="312"/>
      <c r="F36" s="312" t="s">
        <v>178</v>
      </c>
      <c r="G36" s="326"/>
      <c r="H36" s="312"/>
      <c r="I36" s="312"/>
      <c r="J36" s="314">
        <f t="shared" ref="J36" si="366">IF(I36="N",0,I36)</f>
        <v>0</v>
      </c>
      <c r="K36" s="312"/>
      <c r="L36" s="314">
        <f t="shared" ref="L36" si="367">IF(K36="N",0,K36)</f>
        <v>0</v>
      </c>
      <c r="M36" s="312" t="s">
        <v>178</v>
      </c>
      <c r="N36" s="317"/>
      <c r="O36" s="317"/>
      <c r="P36" s="315"/>
      <c r="Q36" s="313" t="s">
        <v>50</v>
      </c>
      <c r="R36" s="311">
        <f>VLOOKUP(Q36,[1]vstupy!$B$17:$C$27,2,FALSE)</f>
        <v>0</v>
      </c>
      <c r="S36" s="317"/>
      <c r="T36" s="153" t="s">
        <v>51</v>
      </c>
      <c r="U36" s="218">
        <f>IFERROR(VLOOKUP(T36,vstupy!$B$2:$C$12,2,FALSE),0)</f>
        <v>0</v>
      </c>
      <c r="V36" s="313" t="s">
        <v>50</v>
      </c>
      <c r="W36" s="332">
        <f>VLOOKUP(V36,vstupy!$B$17:$C$27,2,FALSE)</f>
        <v>0</v>
      </c>
      <c r="X36" s="330"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3">
        <f t="shared" ref="AD36" si="373">IF(S36&gt;0,IF(W36&gt;0,($G$6/160)*(S36/60)*W36,0),IF(W36&gt;0,($G$6/160)*((U36+U37+U38)/60)*W36,0))</f>
        <v>0</v>
      </c>
      <c r="AE36" s="344">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6"/>
      <c r="C37" s="312"/>
      <c r="D37" s="312"/>
      <c r="E37" s="312"/>
      <c r="F37" s="312"/>
      <c r="G37" s="326"/>
      <c r="H37" s="312"/>
      <c r="I37" s="312"/>
      <c r="J37" s="314"/>
      <c r="K37" s="312"/>
      <c r="L37" s="314"/>
      <c r="M37" s="312"/>
      <c r="N37" s="317"/>
      <c r="O37" s="317"/>
      <c r="P37" s="315"/>
      <c r="Q37" s="313"/>
      <c r="R37" s="311"/>
      <c r="S37" s="317"/>
      <c r="T37" s="153" t="s">
        <v>51</v>
      </c>
      <c r="U37" s="218">
        <f>IFERROR(VLOOKUP(T37,vstupy!$B$2:$C$12,2,FALSE),0)</f>
        <v>0</v>
      </c>
      <c r="V37" s="313"/>
      <c r="W37" s="333"/>
      <c r="X37" s="330"/>
      <c r="Y37" s="308"/>
      <c r="Z37" s="308"/>
      <c r="AA37" s="308"/>
      <c r="AB37" s="308"/>
      <c r="AC37" s="308"/>
      <c r="AD37" s="308"/>
      <c r="AE37" s="345"/>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6"/>
      <c r="C38" s="312"/>
      <c r="D38" s="312"/>
      <c r="E38" s="312"/>
      <c r="F38" s="312"/>
      <c r="G38" s="326"/>
      <c r="H38" s="312"/>
      <c r="I38" s="312"/>
      <c r="J38" s="314"/>
      <c r="K38" s="312"/>
      <c r="L38" s="314"/>
      <c r="M38" s="312"/>
      <c r="N38" s="317"/>
      <c r="O38" s="317"/>
      <c r="P38" s="315"/>
      <c r="Q38" s="313"/>
      <c r="R38" s="311"/>
      <c r="S38" s="317"/>
      <c r="T38" s="153" t="s">
        <v>51</v>
      </c>
      <c r="U38" s="218">
        <f>IFERROR(VLOOKUP(T38,vstupy!$B$2:$C$12,2,FALSE),0)</f>
        <v>0</v>
      </c>
      <c r="V38" s="313"/>
      <c r="W38" s="333"/>
      <c r="X38" s="331"/>
      <c r="Y38" s="308"/>
      <c r="Z38" s="308"/>
      <c r="AA38" s="308"/>
      <c r="AB38" s="308"/>
      <c r="AC38" s="308"/>
      <c r="AD38" s="308"/>
      <c r="AE38" s="345"/>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6">
        <v>11</v>
      </c>
      <c r="C39" s="312"/>
      <c r="D39" s="312"/>
      <c r="E39" s="312"/>
      <c r="F39" s="312" t="s">
        <v>178</v>
      </c>
      <c r="G39" s="326"/>
      <c r="H39" s="312"/>
      <c r="I39" s="312"/>
      <c r="J39" s="314">
        <f t="shared" ref="J39" si="411">IF(I39="N",0,I39)</f>
        <v>0</v>
      </c>
      <c r="K39" s="312"/>
      <c r="L39" s="314">
        <f t="shared" ref="L39" si="412">IF(K39="N",0,K39)</f>
        <v>0</v>
      </c>
      <c r="M39" s="312" t="s">
        <v>178</v>
      </c>
      <c r="N39" s="317"/>
      <c r="O39" s="317"/>
      <c r="P39" s="315"/>
      <c r="Q39" s="313" t="s">
        <v>50</v>
      </c>
      <c r="R39" s="311">
        <f>VLOOKUP(Q39,[1]vstupy!$B$17:$C$27,2,FALSE)</f>
        <v>0</v>
      </c>
      <c r="S39" s="317"/>
      <c r="T39" s="153" t="s">
        <v>51</v>
      </c>
      <c r="U39" s="218">
        <f>IFERROR(VLOOKUP(T39,vstupy!$B$2:$C$12,2,FALSE),0)</f>
        <v>0</v>
      </c>
      <c r="V39" s="313" t="s">
        <v>50</v>
      </c>
      <c r="W39" s="332">
        <f>VLOOKUP(V39,vstupy!$B$17:$C$27,2,FALSE)</f>
        <v>0</v>
      </c>
      <c r="X39" s="330"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3">
        <f t="shared" ref="AD39" si="418">IF(S39&gt;0,IF(W39&gt;0,($G$6/160)*(S39/60)*W39,0),IF(W39&gt;0,($G$6/160)*((U39+U40+U41)/60)*W39,0))</f>
        <v>0</v>
      </c>
      <c r="AE39" s="344">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6"/>
      <c r="C40" s="312"/>
      <c r="D40" s="312"/>
      <c r="E40" s="312"/>
      <c r="F40" s="312"/>
      <c r="G40" s="326"/>
      <c r="H40" s="312"/>
      <c r="I40" s="312"/>
      <c r="J40" s="314"/>
      <c r="K40" s="312"/>
      <c r="L40" s="314"/>
      <c r="M40" s="312"/>
      <c r="N40" s="317"/>
      <c r="O40" s="317"/>
      <c r="P40" s="315"/>
      <c r="Q40" s="313"/>
      <c r="R40" s="311"/>
      <c r="S40" s="317"/>
      <c r="T40" s="153" t="s">
        <v>51</v>
      </c>
      <c r="U40" s="218">
        <f>IFERROR(VLOOKUP(T40,vstupy!$B$2:$C$12,2,FALSE),0)</f>
        <v>0</v>
      </c>
      <c r="V40" s="313"/>
      <c r="W40" s="333"/>
      <c r="X40" s="330"/>
      <c r="Y40" s="308"/>
      <c r="Z40" s="308"/>
      <c r="AA40" s="308"/>
      <c r="AB40" s="308"/>
      <c r="AC40" s="308"/>
      <c r="AD40" s="308"/>
      <c r="AE40" s="345"/>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6"/>
      <c r="C41" s="312"/>
      <c r="D41" s="312"/>
      <c r="E41" s="312"/>
      <c r="F41" s="312"/>
      <c r="G41" s="326"/>
      <c r="H41" s="312"/>
      <c r="I41" s="312"/>
      <c r="J41" s="314"/>
      <c r="K41" s="312"/>
      <c r="L41" s="314"/>
      <c r="M41" s="312"/>
      <c r="N41" s="317"/>
      <c r="O41" s="317"/>
      <c r="P41" s="315"/>
      <c r="Q41" s="313"/>
      <c r="R41" s="311"/>
      <c r="S41" s="317"/>
      <c r="T41" s="153" t="s">
        <v>51</v>
      </c>
      <c r="U41" s="218">
        <f>IFERROR(VLOOKUP(T41,vstupy!$B$2:$C$12,2,FALSE),0)</f>
        <v>0</v>
      </c>
      <c r="V41" s="313"/>
      <c r="W41" s="333"/>
      <c r="X41" s="331"/>
      <c r="Y41" s="308"/>
      <c r="Z41" s="308"/>
      <c r="AA41" s="308"/>
      <c r="AB41" s="308"/>
      <c r="AC41" s="308"/>
      <c r="AD41" s="308"/>
      <c r="AE41" s="345"/>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6">
        <v>12</v>
      </c>
      <c r="C42" s="327"/>
      <c r="D42" s="327"/>
      <c r="E42" s="327"/>
      <c r="F42" s="312" t="s">
        <v>178</v>
      </c>
      <c r="G42" s="326"/>
      <c r="H42" s="312"/>
      <c r="I42" s="312"/>
      <c r="J42" s="314">
        <f t="shared" ref="J42" si="456">IF(I42="N",0,I42)</f>
        <v>0</v>
      </c>
      <c r="K42" s="312"/>
      <c r="L42" s="314">
        <f t="shared" ref="L42" si="457">IF(K42="N",0,K42)</f>
        <v>0</v>
      </c>
      <c r="M42" s="312" t="s">
        <v>178</v>
      </c>
      <c r="N42" s="312"/>
      <c r="O42" s="312"/>
      <c r="P42" s="315"/>
      <c r="Q42" s="313" t="s">
        <v>50</v>
      </c>
      <c r="R42" s="311">
        <f>VLOOKUP(Q42,[2]vstupy!$B$17:$C$27,2,FALSE)</f>
        <v>0</v>
      </c>
      <c r="S42" s="312"/>
      <c r="T42" s="153" t="s">
        <v>51</v>
      </c>
      <c r="U42" s="218">
        <f>IFERROR(VLOOKUP(T42,vstupy!$B$2:$C$12,2,FALSE),0)</f>
        <v>0</v>
      </c>
      <c r="V42" s="313" t="s">
        <v>50</v>
      </c>
      <c r="W42" s="332">
        <f>VLOOKUP(V42,vstupy!$B$17:$C$27,2,FALSE)</f>
        <v>0</v>
      </c>
      <c r="X42" s="330"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3">
        <f t="shared" ref="AD42" si="463">IF(S42&gt;0,IF(W42&gt;0,($G$6/160)*(S42/60)*W42,0),IF(W42&gt;0,($G$6/160)*((U42+U43+U44)/60)*W42,0))</f>
        <v>0</v>
      </c>
      <c r="AE42" s="344">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6"/>
      <c r="C43" s="327"/>
      <c r="D43" s="327"/>
      <c r="E43" s="327"/>
      <c r="F43" s="312"/>
      <c r="G43" s="326"/>
      <c r="H43" s="312"/>
      <c r="I43" s="312"/>
      <c r="J43" s="314"/>
      <c r="K43" s="312"/>
      <c r="L43" s="314"/>
      <c r="M43" s="312"/>
      <c r="N43" s="312"/>
      <c r="O43" s="312"/>
      <c r="P43" s="315"/>
      <c r="Q43" s="313"/>
      <c r="R43" s="311"/>
      <c r="S43" s="312"/>
      <c r="T43" s="153" t="s">
        <v>51</v>
      </c>
      <c r="U43" s="218">
        <f>IFERROR(VLOOKUP(T43,vstupy!$B$2:$C$12,2,FALSE),0)</f>
        <v>0</v>
      </c>
      <c r="V43" s="313"/>
      <c r="W43" s="333"/>
      <c r="X43" s="330"/>
      <c r="Y43" s="308"/>
      <c r="Z43" s="308"/>
      <c r="AA43" s="308"/>
      <c r="AB43" s="308"/>
      <c r="AC43" s="308"/>
      <c r="AD43" s="308"/>
      <c r="AE43" s="345"/>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6"/>
      <c r="C44" s="327"/>
      <c r="D44" s="327"/>
      <c r="E44" s="327"/>
      <c r="F44" s="312"/>
      <c r="G44" s="326"/>
      <c r="H44" s="312"/>
      <c r="I44" s="312"/>
      <c r="J44" s="314"/>
      <c r="K44" s="312"/>
      <c r="L44" s="314"/>
      <c r="M44" s="312"/>
      <c r="N44" s="312"/>
      <c r="O44" s="312"/>
      <c r="P44" s="315"/>
      <c r="Q44" s="313"/>
      <c r="R44" s="311"/>
      <c r="S44" s="312"/>
      <c r="T44" s="153" t="s">
        <v>51</v>
      </c>
      <c r="U44" s="218">
        <f>IFERROR(VLOOKUP(T44,vstupy!$B$2:$C$12,2,FALSE),0)</f>
        <v>0</v>
      </c>
      <c r="V44" s="313"/>
      <c r="W44" s="333"/>
      <c r="X44" s="331"/>
      <c r="Y44" s="308"/>
      <c r="Z44" s="308"/>
      <c r="AA44" s="308"/>
      <c r="AB44" s="308"/>
      <c r="AC44" s="308"/>
      <c r="AD44" s="308"/>
      <c r="AE44" s="345"/>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6">
        <v>13</v>
      </c>
      <c r="C45" s="327"/>
      <c r="D45" s="327"/>
      <c r="E45" s="327"/>
      <c r="F45" s="312" t="s">
        <v>178</v>
      </c>
      <c r="G45" s="326"/>
      <c r="H45" s="312"/>
      <c r="I45" s="312"/>
      <c r="J45" s="314">
        <f>IF(I45="N",0,I45)</f>
        <v>0</v>
      </c>
      <c r="K45" s="312"/>
      <c r="L45" s="314">
        <f t="shared" ref="L45" si="501">IF(K45="N",0,K45)</f>
        <v>0</v>
      </c>
      <c r="M45" s="312" t="s">
        <v>178</v>
      </c>
      <c r="N45" s="312"/>
      <c r="O45" s="312"/>
      <c r="P45" s="315"/>
      <c r="Q45" s="313" t="s">
        <v>50</v>
      </c>
      <c r="R45" s="311">
        <f>VLOOKUP(Q45,[2]vstupy!$B$17:$C$27,2,FALSE)</f>
        <v>0</v>
      </c>
      <c r="S45" s="312"/>
      <c r="T45" s="153" t="s">
        <v>51</v>
      </c>
      <c r="U45" s="218">
        <f>IFERROR(VLOOKUP(T45,vstupy!$B$2:$C$12,2,FALSE),0)</f>
        <v>0</v>
      </c>
      <c r="V45" s="313" t="s">
        <v>50</v>
      </c>
      <c r="W45" s="332">
        <f>VLOOKUP(V45,vstupy!$B$17:$C$27,2,FALSE)</f>
        <v>0</v>
      </c>
      <c r="X45" s="330"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3">
        <f t="shared" ref="AD45" si="507">IF(S45&gt;0,IF(W45&gt;0,($G$6/160)*(S45/60)*W45,0),IF(W45&gt;0,($G$6/160)*((U45+U46+U47)/60)*W45,0))</f>
        <v>0</v>
      </c>
      <c r="AE45" s="344">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6"/>
      <c r="C46" s="327"/>
      <c r="D46" s="327"/>
      <c r="E46" s="327"/>
      <c r="F46" s="312"/>
      <c r="G46" s="326"/>
      <c r="H46" s="312"/>
      <c r="I46" s="312"/>
      <c r="J46" s="314"/>
      <c r="K46" s="312"/>
      <c r="L46" s="314"/>
      <c r="M46" s="312"/>
      <c r="N46" s="312"/>
      <c r="O46" s="312"/>
      <c r="P46" s="315"/>
      <c r="Q46" s="313"/>
      <c r="R46" s="311"/>
      <c r="S46" s="312"/>
      <c r="T46" s="153" t="s">
        <v>51</v>
      </c>
      <c r="U46" s="218">
        <f>IFERROR(VLOOKUP(T46,vstupy!$B$2:$C$12,2,FALSE),0)</f>
        <v>0</v>
      </c>
      <c r="V46" s="313"/>
      <c r="W46" s="333"/>
      <c r="X46" s="330"/>
      <c r="Y46" s="308"/>
      <c r="Z46" s="308"/>
      <c r="AA46" s="308"/>
      <c r="AB46" s="308"/>
      <c r="AC46" s="308"/>
      <c r="AD46" s="308"/>
      <c r="AE46" s="345"/>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6"/>
      <c r="C47" s="327"/>
      <c r="D47" s="327"/>
      <c r="E47" s="327"/>
      <c r="F47" s="312"/>
      <c r="G47" s="326"/>
      <c r="H47" s="312"/>
      <c r="I47" s="312"/>
      <c r="J47" s="314"/>
      <c r="K47" s="312"/>
      <c r="L47" s="314"/>
      <c r="M47" s="312"/>
      <c r="N47" s="312"/>
      <c r="O47" s="312"/>
      <c r="P47" s="315"/>
      <c r="Q47" s="313"/>
      <c r="R47" s="311"/>
      <c r="S47" s="312"/>
      <c r="T47" s="153" t="s">
        <v>51</v>
      </c>
      <c r="U47" s="218">
        <f>IFERROR(VLOOKUP(T47,vstupy!$B$2:$C$12,2,FALSE),0)</f>
        <v>0</v>
      </c>
      <c r="V47" s="313"/>
      <c r="W47" s="333"/>
      <c r="X47" s="331"/>
      <c r="Y47" s="308"/>
      <c r="Z47" s="308"/>
      <c r="AA47" s="308"/>
      <c r="AB47" s="308"/>
      <c r="AC47" s="308"/>
      <c r="AD47" s="308"/>
      <c r="AE47" s="345"/>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6">
        <v>14</v>
      </c>
      <c r="C48" s="327"/>
      <c r="D48" s="327"/>
      <c r="E48" s="327"/>
      <c r="F48" s="312" t="s">
        <v>178</v>
      </c>
      <c r="G48" s="326"/>
      <c r="H48" s="312"/>
      <c r="I48" s="312"/>
      <c r="J48" s="314">
        <f t="shared" ref="J48" si="545">IF(I48="N",0,I48)</f>
        <v>0</v>
      </c>
      <c r="K48" s="312"/>
      <c r="L48" s="314">
        <f t="shared" ref="L48" si="546">IF(K48="N",0,K48)</f>
        <v>0</v>
      </c>
      <c r="M48" s="312" t="s">
        <v>178</v>
      </c>
      <c r="N48" s="312"/>
      <c r="O48" s="312"/>
      <c r="P48" s="315"/>
      <c r="Q48" s="313" t="s">
        <v>50</v>
      </c>
      <c r="R48" s="311">
        <f>VLOOKUP(Q48,[2]vstupy!$B$17:$C$27,2,FALSE)</f>
        <v>0</v>
      </c>
      <c r="S48" s="312"/>
      <c r="T48" s="153" t="s">
        <v>51</v>
      </c>
      <c r="U48" s="218">
        <f>IFERROR(VLOOKUP(T48,vstupy!$B$2:$C$12,2,FALSE),0)</f>
        <v>0</v>
      </c>
      <c r="V48" s="313" t="s">
        <v>50</v>
      </c>
      <c r="W48" s="332">
        <f>VLOOKUP(V48,vstupy!$B$17:$C$27,2,FALSE)</f>
        <v>0</v>
      </c>
      <c r="X48" s="330"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3">
        <f t="shared" ref="AD48" si="552">IF(S48&gt;0,IF(W48&gt;0,($G$6/160)*(S48/60)*W48,0),IF(W48&gt;0,($G$6/160)*((U48+U49+U50)/60)*W48,0))</f>
        <v>0</v>
      </c>
      <c r="AE48" s="344">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6"/>
      <c r="C49" s="327"/>
      <c r="D49" s="327"/>
      <c r="E49" s="327"/>
      <c r="F49" s="312"/>
      <c r="G49" s="326"/>
      <c r="H49" s="312"/>
      <c r="I49" s="312"/>
      <c r="J49" s="314"/>
      <c r="K49" s="312"/>
      <c r="L49" s="314"/>
      <c r="M49" s="312"/>
      <c r="N49" s="312"/>
      <c r="O49" s="312"/>
      <c r="P49" s="315"/>
      <c r="Q49" s="313"/>
      <c r="R49" s="311"/>
      <c r="S49" s="312"/>
      <c r="T49" s="153" t="s">
        <v>51</v>
      </c>
      <c r="U49" s="218">
        <f>IFERROR(VLOOKUP(T49,vstupy!$B$2:$C$12,2,FALSE),0)</f>
        <v>0</v>
      </c>
      <c r="V49" s="313"/>
      <c r="W49" s="333"/>
      <c r="X49" s="330"/>
      <c r="Y49" s="308"/>
      <c r="Z49" s="308"/>
      <c r="AA49" s="308"/>
      <c r="AB49" s="308"/>
      <c r="AC49" s="308"/>
      <c r="AD49" s="308"/>
      <c r="AE49" s="345"/>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6"/>
      <c r="C50" s="327"/>
      <c r="D50" s="327"/>
      <c r="E50" s="327"/>
      <c r="F50" s="312"/>
      <c r="G50" s="326"/>
      <c r="H50" s="312"/>
      <c r="I50" s="312"/>
      <c r="J50" s="314"/>
      <c r="K50" s="312"/>
      <c r="L50" s="314"/>
      <c r="M50" s="312"/>
      <c r="N50" s="312"/>
      <c r="O50" s="312"/>
      <c r="P50" s="315"/>
      <c r="Q50" s="313"/>
      <c r="R50" s="311"/>
      <c r="S50" s="312"/>
      <c r="T50" s="153" t="s">
        <v>51</v>
      </c>
      <c r="U50" s="218">
        <f>IFERROR(VLOOKUP(T50,vstupy!$B$2:$C$12,2,FALSE),0)</f>
        <v>0</v>
      </c>
      <c r="V50" s="313"/>
      <c r="W50" s="333"/>
      <c r="X50" s="331"/>
      <c r="Y50" s="308"/>
      <c r="Z50" s="308"/>
      <c r="AA50" s="308"/>
      <c r="AB50" s="308"/>
      <c r="AC50" s="308"/>
      <c r="AD50" s="308"/>
      <c r="AE50" s="345"/>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6">
        <v>15</v>
      </c>
      <c r="C51" s="327"/>
      <c r="D51" s="327"/>
      <c r="E51" s="327"/>
      <c r="F51" s="312" t="s">
        <v>178</v>
      </c>
      <c r="G51" s="326"/>
      <c r="H51" s="312"/>
      <c r="I51" s="312"/>
      <c r="J51" s="314">
        <f t="shared" ref="J51" si="590">IF(I51="N",0,I51)</f>
        <v>0</v>
      </c>
      <c r="K51" s="312"/>
      <c r="L51" s="314">
        <f t="shared" ref="L51:L84" si="591">IF(K51="N",0,K51)</f>
        <v>0</v>
      </c>
      <c r="M51" s="312" t="s">
        <v>178</v>
      </c>
      <c r="N51" s="312"/>
      <c r="O51" s="312"/>
      <c r="P51" s="315"/>
      <c r="Q51" s="313" t="s">
        <v>50</v>
      </c>
      <c r="R51" s="311">
        <f>VLOOKUP(Q51,vstupy!$B$17:$C$27,2,FALSE)</f>
        <v>0</v>
      </c>
      <c r="S51" s="312"/>
      <c r="T51" s="153" t="s">
        <v>51</v>
      </c>
      <c r="U51" s="218">
        <f>IFERROR(VLOOKUP(T51,vstupy!$B$2:$C$12,2,FALSE),0)</f>
        <v>0</v>
      </c>
      <c r="V51" s="313" t="s">
        <v>50</v>
      </c>
      <c r="W51" s="332">
        <f>VLOOKUP(V51,vstupy!$B$17:$C$27,2,FALSE)</f>
        <v>0</v>
      </c>
      <c r="X51" s="330"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3">
        <f t="shared" ref="AD51" si="597">IF(S51&gt;0,IF(W51&gt;0,($G$6/160)*(S51/60)*W51,0),IF(W51&gt;0,($G$6/160)*((U51+U52+U53)/60)*W51,0))</f>
        <v>0</v>
      </c>
      <c r="AE51" s="344">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6"/>
      <c r="C52" s="327"/>
      <c r="D52" s="327"/>
      <c r="E52" s="327"/>
      <c r="F52" s="312"/>
      <c r="G52" s="326"/>
      <c r="H52" s="312"/>
      <c r="I52" s="312"/>
      <c r="J52" s="314"/>
      <c r="K52" s="312"/>
      <c r="L52" s="314"/>
      <c r="M52" s="312"/>
      <c r="N52" s="312"/>
      <c r="O52" s="312"/>
      <c r="P52" s="315"/>
      <c r="Q52" s="313"/>
      <c r="R52" s="311"/>
      <c r="S52" s="312"/>
      <c r="T52" s="153" t="s">
        <v>51</v>
      </c>
      <c r="U52" s="218">
        <f>IFERROR(VLOOKUP(T52,vstupy!$B$2:$C$12,2,FALSE),0)</f>
        <v>0</v>
      </c>
      <c r="V52" s="313"/>
      <c r="W52" s="333"/>
      <c r="X52" s="330"/>
      <c r="Y52" s="308"/>
      <c r="Z52" s="308"/>
      <c r="AA52" s="308"/>
      <c r="AB52" s="308"/>
      <c r="AC52" s="308"/>
      <c r="AD52" s="308"/>
      <c r="AE52" s="345"/>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6"/>
      <c r="C53" s="327"/>
      <c r="D53" s="327"/>
      <c r="E53" s="327"/>
      <c r="F53" s="312"/>
      <c r="G53" s="326"/>
      <c r="H53" s="312"/>
      <c r="I53" s="312"/>
      <c r="J53" s="314"/>
      <c r="K53" s="312"/>
      <c r="L53" s="314"/>
      <c r="M53" s="312"/>
      <c r="N53" s="312"/>
      <c r="O53" s="312"/>
      <c r="P53" s="315"/>
      <c r="Q53" s="313"/>
      <c r="R53" s="311"/>
      <c r="S53" s="312"/>
      <c r="T53" s="153" t="s">
        <v>51</v>
      </c>
      <c r="U53" s="218">
        <f>IFERROR(VLOOKUP(T53,vstupy!$B$2:$C$12,2,FALSE),0)</f>
        <v>0</v>
      </c>
      <c r="V53" s="313"/>
      <c r="W53" s="333"/>
      <c r="X53" s="331"/>
      <c r="Y53" s="308"/>
      <c r="Z53" s="308"/>
      <c r="AA53" s="308"/>
      <c r="AB53" s="308"/>
      <c r="AC53" s="308"/>
      <c r="AD53" s="308"/>
      <c r="AE53" s="345"/>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6">
        <v>16</v>
      </c>
      <c r="C54" s="327"/>
      <c r="D54" s="327"/>
      <c r="E54" s="327"/>
      <c r="F54" s="312" t="s">
        <v>178</v>
      </c>
      <c r="G54" s="326"/>
      <c r="H54" s="312"/>
      <c r="I54" s="312"/>
      <c r="J54" s="314">
        <f t="shared" ref="J54" si="635">IF(I54="N",0,I54)</f>
        <v>0</v>
      </c>
      <c r="K54" s="312"/>
      <c r="L54" s="314">
        <f t="shared" si="591"/>
        <v>0</v>
      </c>
      <c r="M54" s="312" t="s">
        <v>178</v>
      </c>
      <c r="N54" s="312"/>
      <c r="O54" s="312"/>
      <c r="P54" s="315"/>
      <c r="Q54" s="313" t="s">
        <v>50</v>
      </c>
      <c r="R54" s="311">
        <f>VLOOKUP(Q54,vstupy!$B$17:$C$27,2,FALSE)</f>
        <v>0</v>
      </c>
      <c r="S54" s="312"/>
      <c r="T54" s="153" t="s">
        <v>51</v>
      </c>
      <c r="U54" s="218">
        <f>IFERROR(VLOOKUP(T54,vstupy!$B$2:$C$12,2,FALSE),0)</f>
        <v>0</v>
      </c>
      <c r="V54" s="313" t="s">
        <v>50</v>
      </c>
      <c r="W54" s="332">
        <f>VLOOKUP(V54,vstupy!$B$17:$C$27,2,FALSE)</f>
        <v>0</v>
      </c>
      <c r="X54" s="330"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3">
        <f t="shared" ref="AD54" si="641">IF(S54&gt;0,IF(W54&gt;0,($G$6/160)*(S54/60)*W54,0),IF(W54&gt;0,($G$6/160)*((U54+U55+U56)/60)*W54,0))</f>
        <v>0</v>
      </c>
      <c r="AE54" s="344">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6"/>
      <c r="C55" s="327"/>
      <c r="D55" s="327"/>
      <c r="E55" s="327"/>
      <c r="F55" s="312"/>
      <c r="G55" s="326"/>
      <c r="H55" s="312"/>
      <c r="I55" s="312"/>
      <c r="J55" s="314"/>
      <c r="K55" s="312"/>
      <c r="L55" s="314"/>
      <c r="M55" s="312"/>
      <c r="N55" s="312"/>
      <c r="O55" s="312"/>
      <c r="P55" s="315"/>
      <c r="Q55" s="313"/>
      <c r="R55" s="311"/>
      <c r="S55" s="312"/>
      <c r="T55" s="153" t="s">
        <v>51</v>
      </c>
      <c r="U55" s="218">
        <f>IFERROR(VLOOKUP(T55,vstupy!$B$2:$C$12,2,FALSE),0)</f>
        <v>0</v>
      </c>
      <c r="V55" s="313"/>
      <c r="W55" s="333"/>
      <c r="X55" s="330"/>
      <c r="Y55" s="308"/>
      <c r="Z55" s="308"/>
      <c r="AA55" s="308"/>
      <c r="AB55" s="308"/>
      <c r="AC55" s="308"/>
      <c r="AD55" s="308"/>
      <c r="AE55" s="345"/>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6"/>
      <c r="C56" s="327"/>
      <c r="D56" s="327"/>
      <c r="E56" s="327"/>
      <c r="F56" s="312"/>
      <c r="G56" s="326"/>
      <c r="H56" s="312"/>
      <c r="I56" s="312"/>
      <c r="J56" s="314"/>
      <c r="K56" s="312"/>
      <c r="L56" s="314"/>
      <c r="M56" s="312"/>
      <c r="N56" s="312"/>
      <c r="O56" s="312"/>
      <c r="P56" s="315"/>
      <c r="Q56" s="313"/>
      <c r="R56" s="311"/>
      <c r="S56" s="312"/>
      <c r="T56" s="153" t="s">
        <v>51</v>
      </c>
      <c r="U56" s="218">
        <f>IFERROR(VLOOKUP(T56,vstupy!$B$2:$C$12,2,FALSE),0)</f>
        <v>0</v>
      </c>
      <c r="V56" s="313"/>
      <c r="W56" s="333"/>
      <c r="X56" s="331"/>
      <c r="Y56" s="308"/>
      <c r="Z56" s="308"/>
      <c r="AA56" s="308"/>
      <c r="AB56" s="308"/>
      <c r="AC56" s="308"/>
      <c r="AD56" s="308"/>
      <c r="AE56" s="345"/>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6">
        <v>17</v>
      </c>
      <c r="C57" s="327"/>
      <c r="D57" s="327"/>
      <c r="E57" s="327"/>
      <c r="F57" s="312" t="s">
        <v>178</v>
      </c>
      <c r="G57" s="326"/>
      <c r="H57" s="312"/>
      <c r="I57" s="312"/>
      <c r="J57" s="314">
        <f t="shared" ref="J57" si="679">IF(I57="N",0,I57)</f>
        <v>0</v>
      </c>
      <c r="K57" s="312"/>
      <c r="L57" s="314">
        <f t="shared" si="591"/>
        <v>0</v>
      </c>
      <c r="M57" s="312" t="s">
        <v>178</v>
      </c>
      <c r="N57" s="312"/>
      <c r="O57" s="312"/>
      <c r="P57" s="315"/>
      <c r="Q57" s="313" t="s">
        <v>50</v>
      </c>
      <c r="R57" s="311">
        <f>VLOOKUP(Q57,vstupy!$B$17:$C$27,2,FALSE)</f>
        <v>0</v>
      </c>
      <c r="S57" s="312"/>
      <c r="T57" s="153" t="s">
        <v>51</v>
      </c>
      <c r="U57" s="218">
        <f>IFERROR(VLOOKUP(T57,vstupy!$B$2:$C$12,2,FALSE),0)</f>
        <v>0</v>
      </c>
      <c r="V57" s="313" t="s">
        <v>50</v>
      </c>
      <c r="W57" s="332">
        <f>VLOOKUP(V57,vstupy!$B$17:$C$27,2,FALSE)</f>
        <v>0</v>
      </c>
      <c r="X57" s="330"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3">
        <f t="shared" ref="AD57" si="685">IF(S57&gt;0,IF(W57&gt;0,($G$6/160)*(S57/60)*W57,0),IF(W57&gt;0,($G$6/160)*((U57+U58+U59)/60)*W57,0))</f>
        <v>0</v>
      </c>
      <c r="AE57" s="344">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6"/>
      <c r="C58" s="327"/>
      <c r="D58" s="327"/>
      <c r="E58" s="327"/>
      <c r="F58" s="312"/>
      <c r="G58" s="326"/>
      <c r="H58" s="312"/>
      <c r="I58" s="312"/>
      <c r="J58" s="314"/>
      <c r="K58" s="312"/>
      <c r="L58" s="314"/>
      <c r="M58" s="312"/>
      <c r="N58" s="312"/>
      <c r="O58" s="312"/>
      <c r="P58" s="315"/>
      <c r="Q58" s="313"/>
      <c r="R58" s="311"/>
      <c r="S58" s="312"/>
      <c r="T58" s="153" t="s">
        <v>51</v>
      </c>
      <c r="U58" s="218">
        <f>IFERROR(VLOOKUP(T58,vstupy!$B$2:$C$12,2,FALSE),0)</f>
        <v>0</v>
      </c>
      <c r="V58" s="313"/>
      <c r="W58" s="333"/>
      <c r="X58" s="330"/>
      <c r="Y58" s="308"/>
      <c r="Z58" s="308"/>
      <c r="AA58" s="308"/>
      <c r="AB58" s="308"/>
      <c r="AC58" s="308"/>
      <c r="AD58" s="308"/>
      <c r="AE58" s="345"/>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6"/>
      <c r="C59" s="327"/>
      <c r="D59" s="327"/>
      <c r="E59" s="327"/>
      <c r="F59" s="312"/>
      <c r="G59" s="326"/>
      <c r="H59" s="312"/>
      <c r="I59" s="312"/>
      <c r="J59" s="314"/>
      <c r="K59" s="312"/>
      <c r="L59" s="314"/>
      <c r="M59" s="312"/>
      <c r="N59" s="312"/>
      <c r="O59" s="312"/>
      <c r="P59" s="315"/>
      <c r="Q59" s="313"/>
      <c r="R59" s="311"/>
      <c r="S59" s="312"/>
      <c r="T59" s="153" t="s">
        <v>51</v>
      </c>
      <c r="U59" s="218">
        <f>IFERROR(VLOOKUP(T59,vstupy!$B$2:$C$12,2,FALSE),0)</f>
        <v>0</v>
      </c>
      <c r="V59" s="313"/>
      <c r="W59" s="333"/>
      <c r="X59" s="331"/>
      <c r="Y59" s="308"/>
      <c r="Z59" s="308"/>
      <c r="AA59" s="308"/>
      <c r="AB59" s="308"/>
      <c r="AC59" s="308"/>
      <c r="AD59" s="308"/>
      <c r="AE59" s="345"/>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6">
        <v>18</v>
      </c>
      <c r="C60" s="327"/>
      <c r="D60" s="327"/>
      <c r="E60" s="327"/>
      <c r="F60" s="312" t="s">
        <v>178</v>
      </c>
      <c r="G60" s="326"/>
      <c r="H60" s="312"/>
      <c r="I60" s="312"/>
      <c r="J60" s="314">
        <f t="shared" ref="J60" si="723">IF(I60="N",0,I60)</f>
        <v>0</v>
      </c>
      <c r="K60" s="312"/>
      <c r="L60" s="314">
        <f t="shared" si="591"/>
        <v>0</v>
      </c>
      <c r="M60" s="312" t="s">
        <v>178</v>
      </c>
      <c r="N60" s="312"/>
      <c r="O60" s="312"/>
      <c r="P60" s="315"/>
      <c r="Q60" s="313" t="s">
        <v>50</v>
      </c>
      <c r="R60" s="311">
        <f>VLOOKUP(Q60,vstupy!$B$17:$C$27,2,FALSE)</f>
        <v>0</v>
      </c>
      <c r="S60" s="312"/>
      <c r="T60" s="153" t="s">
        <v>51</v>
      </c>
      <c r="U60" s="218">
        <f>IFERROR(VLOOKUP(T60,vstupy!$B$2:$C$12,2,FALSE),0)</f>
        <v>0</v>
      </c>
      <c r="V60" s="313" t="s">
        <v>50</v>
      </c>
      <c r="W60" s="332">
        <f>VLOOKUP(V60,vstupy!$B$17:$C$27,2,FALSE)</f>
        <v>0</v>
      </c>
      <c r="X60" s="330"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3">
        <f t="shared" ref="AD60" si="729">IF(S60&gt;0,IF(W60&gt;0,($G$6/160)*(S60/60)*W60,0),IF(W60&gt;0,($G$6/160)*((U60+U61+U62)/60)*W60,0))</f>
        <v>0</v>
      </c>
      <c r="AE60" s="344">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6"/>
      <c r="C61" s="327"/>
      <c r="D61" s="327"/>
      <c r="E61" s="327"/>
      <c r="F61" s="312"/>
      <c r="G61" s="326"/>
      <c r="H61" s="312"/>
      <c r="I61" s="312"/>
      <c r="J61" s="314"/>
      <c r="K61" s="312"/>
      <c r="L61" s="314"/>
      <c r="M61" s="312"/>
      <c r="N61" s="312"/>
      <c r="O61" s="312"/>
      <c r="P61" s="315"/>
      <c r="Q61" s="313"/>
      <c r="R61" s="311"/>
      <c r="S61" s="312"/>
      <c r="T61" s="153" t="s">
        <v>51</v>
      </c>
      <c r="U61" s="218">
        <f>IFERROR(VLOOKUP(T61,vstupy!$B$2:$C$12,2,FALSE),0)</f>
        <v>0</v>
      </c>
      <c r="V61" s="313"/>
      <c r="W61" s="333"/>
      <c r="X61" s="330"/>
      <c r="Y61" s="308"/>
      <c r="Z61" s="308"/>
      <c r="AA61" s="308"/>
      <c r="AB61" s="308"/>
      <c r="AC61" s="308"/>
      <c r="AD61" s="308"/>
      <c r="AE61" s="345"/>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6"/>
      <c r="C62" s="327"/>
      <c r="D62" s="327"/>
      <c r="E62" s="327"/>
      <c r="F62" s="312"/>
      <c r="G62" s="326"/>
      <c r="H62" s="312"/>
      <c r="I62" s="312"/>
      <c r="J62" s="314"/>
      <c r="K62" s="312"/>
      <c r="L62" s="314"/>
      <c r="M62" s="312"/>
      <c r="N62" s="312"/>
      <c r="O62" s="312"/>
      <c r="P62" s="315"/>
      <c r="Q62" s="313"/>
      <c r="R62" s="311"/>
      <c r="S62" s="312"/>
      <c r="T62" s="153" t="s">
        <v>51</v>
      </c>
      <c r="U62" s="218">
        <f>IFERROR(VLOOKUP(T62,vstupy!$B$2:$C$12,2,FALSE),0)</f>
        <v>0</v>
      </c>
      <c r="V62" s="313"/>
      <c r="W62" s="333"/>
      <c r="X62" s="331"/>
      <c r="Y62" s="308"/>
      <c r="Z62" s="308"/>
      <c r="AA62" s="308"/>
      <c r="AB62" s="308"/>
      <c r="AC62" s="308"/>
      <c r="AD62" s="308"/>
      <c r="AE62" s="345"/>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6">
        <v>19</v>
      </c>
      <c r="C63" s="327"/>
      <c r="D63" s="327"/>
      <c r="E63" s="327"/>
      <c r="F63" s="312" t="s">
        <v>178</v>
      </c>
      <c r="G63" s="326"/>
      <c r="H63" s="312"/>
      <c r="I63" s="312"/>
      <c r="J63" s="314">
        <f t="shared" ref="J63" si="767">IF(I63="N",0,I63)</f>
        <v>0</v>
      </c>
      <c r="K63" s="312"/>
      <c r="L63" s="314">
        <f t="shared" si="591"/>
        <v>0</v>
      </c>
      <c r="M63" s="312" t="s">
        <v>178</v>
      </c>
      <c r="N63" s="312"/>
      <c r="O63" s="312"/>
      <c r="P63" s="315"/>
      <c r="Q63" s="313" t="s">
        <v>50</v>
      </c>
      <c r="R63" s="311">
        <f>VLOOKUP(Q63,vstupy!$B$17:$C$27,2,FALSE)</f>
        <v>0</v>
      </c>
      <c r="S63" s="312"/>
      <c r="T63" s="153" t="s">
        <v>51</v>
      </c>
      <c r="U63" s="218">
        <f>IFERROR(VLOOKUP(T63,vstupy!$B$2:$C$12,2,FALSE),0)</f>
        <v>0</v>
      </c>
      <c r="V63" s="313" t="s">
        <v>50</v>
      </c>
      <c r="W63" s="332">
        <f>VLOOKUP(V63,vstupy!$B$17:$C$27,2,FALSE)</f>
        <v>0</v>
      </c>
      <c r="X63" s="330"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3">
        <f t="shared" ref="AD63" si="773">IF(S63&gt;0,IF(W63&gt;0,($G$6/160)*(S63/60)*W63,0),IF(W63&gt;0,($G$6/160)*((U63+U64+U65)/60)*W63,0))</f>
        <v>0</v>
      </c>
      <c r="AE63" s="344">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6"/>
      <c r="C64" s="327"/>
      <c r="D64" s="327"/>
      <c r="E64" s="327"/>
      <c r="F64" s="312"/>
      <c r="G64" s="326"/>
      <c r="H64" s="312"/>
      <c r="I64" s="312"/>
      <c r="J64" s="314"/>
      <c r="K64" s="312"/>
      <c r="L64" s="314"/>
      <c r="M64" s="312"/>
      <c r="N64" s="312"/>
      <c r="O64" s="312"/>
      <c r="P64" s="315"/>
      <c r="Q64" s="313"/>
      <c r="R64" s="311"/>
      <c r="S64" s="312"/>
      <c r="T64" s="153" t="s">
        <v>51</v>
      </c>
      <c r="U64" s="218">
        <f>IFERROR(VLOOKUP(T64,vstupy!$B$2:$C$12,2,FALSE),0)</f>
        <v>0</v>
      </c>
      <c r="V64" s="313"/>
      <c r="W64" s="333"/>
      <c r="X64" s="330"/>
      <c r="Y64" s="308"/>
      <c r="Z64" s="308"/>
      <c r="AA64" s="308"/>
      <c r="AB64" s="308"/>
      <c r="AC64" s="308"/>
      <c r="AD64" s="308"/>
      <c r="AE64" s="345"/>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6"/>
      <c r="C65" s="327"/>
      <c r="D65" s="327"/>
      <c r="E65" s="327"/>
      <c r="F65" s="312"/>
      <c r="G65" s="326"/>
      <c r="H65" s="312"/>
      <c r="I65" s="312"/>
      <c r="J65" s="314"/>
      <c r="K65" s="312"/>
      <c r="L65" s="314"/>
      <c r="M65" s="312"/>
      <c r="N65" s="312"/>
      <c r="O65" s="312"/>
      <c r="P65" s="315"/>
      <c r="Q65" s="313"/>
      <c r="R65" s="311"/>
      <c r="S65" s="312"/>
      <c r="T65" s="153" t="s">
        <v>51</v>
      </c>
      <c r="U65" s="218">
        <f>IFERROR(VLOOKUP(T65,vstupy!$B$2:$C$12,2,FALSE),0)</f>
        <v>0</v>
      </c>
      <c r="V65" s="313"/>
      <c r="W65" s="333"/>
      <c r="X65" s="331"/>
      <c r="Y65" s="308"/>
      <c r="Z65" s="308"/>
      <c r="AA65" s="308"/>
      <c r="AB65" s="308"/>
      <c r="AC65" s="308"/>
      <c r="AD65" s="308"/>
      <c r="AE65" s="345"/>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6">
        <v>20</v>
      </c>
      <c r="C66" s="327"/>
      <c r="D66" s="327"/>
      <c r="E66" s="327"/>
      <c r="F66" s="312" t="s">
        <v>178</v>
      </c>
      <c r="G66" s="326"/>
      <c r="H66" s="312"/>
      <c r="I66" s="312"/>
      <c r="J66" s="314">
        <f t="shared" ref="J66" si="811">IF(I66="N",0,I66)</f>
        <v>0</v>
      </c>
      <c r="K66" s="312"/>
      <c r="L66" s="314">
        <f t="shared" si="591"/>
        <v>0</v>
      </c>
      <c r="M66" s="312" t="s">
        <v>178</v>
      </c>
      <c r="N66" s="312"/>
      <c r="O66" s="312"/>
      <c r="P66" s="315"/>
      <c r="Q66" s="313" t="s">
        <v>50</v>
      </c>
      <c r="R66" s="311">
        <f>VLOOKUP(Q66,vstupy!$B$17:$C$27,2,FALSE)</f>
        <v>0</v>
      </c>
      <c r="S66" s="312"/>
      <c r="T66" s="153" t="s">
        <v>51</v>
      </c>
      <c r="U66" s="218">
        <f>IFERROR(VLOOKUP(T66,vstupy!$B$2:$C$12,2,FALSE),0)</f>
        <v>0</v>
      </c>
      <c r="V66" s="313" t="s">
        <v>50</v>
      </c>
      <c r="W66" s="332">
        <f>VLOOKUP(V66,vstupy!$B$17:$C$27,2,FALSE)</f>
        <v>0</v>
      </c>
      <c r="X66" s="330"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3">
        <f t="shared" ref="AD66" si="817">IF(S66&gt;0,IF(W66&gt;0,($G$6/160)*(S66/60)*W66,0),IF(W66&gt;0,($G$6/160)*((U66+U67+U68)/60)*W66,0))</f>
        <v>0</v>
      </c>
      <c r="AE66" s="344">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6"/>
      <c r="C67" s="327"/>
      <c r="D67" s="327"/>
      <c r="E67" s="327"/>
      <c r="F67" s="312"/>
      <c r="G67" s="326"/>
      <c r="H67" s="312"/>
      <c r="I67" s="312"/>
      <c r="J67" s="314"/>
      <c r="K67" s="312"/>
      <c r="L67" s="314"/>
      <c r="M67" s="312"/>
      <c r="N67" s="312"/>
      <c r="O67" s="312"/>
      <c r="P67" s="315"/>
      <c r="Q67" s="313"/>
      <c r="R67" s="311"/>
      <c r="S67" s="312"/>
      <c r="T67" s="153" t="s">
        <v>51</v>
      </c>
      <c r="U67" s="218">
        <f>IFERROR(VLOOKUP(T67,vstupy!$B$2:$C$12,2,FALSE),0)</f>
        <v>0</v>
      </c>
      <c r="V67" s="313"/>
      <c r="W67" s="333"/>
      <c r="X67" s="330"/>
      <c r="Y67" s="308"/>
      <c r="Z67" s="308"/>
      <c r="AA67" s="308"/>
      <c r="AB67" s="308"/>
      <c r="AC67" s="308"/>
      <c r="AD67" s="308"/>
      <c r="AE67" s="345"/>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6"/>
      <c r="C68" s="327"/>
      <c r="D68" s="327"/>
      <c r="E68" s="327"/>
      <c r="F68" s="312"/>
      <c r="G68" s="326"/>
      <c r="H68" s="312"/>
      <c r="I68" s="312"/>
      <c r="J68" s="314"/>
      <c r="K68" s="312"/>
      <c r="L68" s="314"/>
      <c r="M68" s="312"/>
      <c r="N68" s="312"/>
      <c r="O68" s="312"/>
      <c r="P68" s="315"/>
      <c r="Q68" s="313"/>
      <c r="R68" s="311"/>
      <c r="S68" s="312"/>
      <c r="T68" s="153" t="s">
        <v>51</v>
      </c>
      <c r="U68" s="218">
        <f>IFERROR(VLOOKUP(T68,vstupy!$B$2:$C$12,2,FALSE),0)</f>
        <v>0</v>
      </c>
      <c r="V68" s="313"/>
      <c r="W68" s="333"/>
      <c r="X68" s="331"/>
      <c r="Y68" s="308"/>
      <c r="Z68" s="308"/>
      <c r="AA68" s="308"/>
      <c r="AB68" s="308"/>
      <c r="AC68" s="308"/>
      <c r="AD68" s="308"/>
      <c r="AE68" s="345"/>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6">
        <v>21</v>
      </c>
      <c r="C69" s="327"/>
      <c r="D69" s="327"/>
      <c r="E69" s="327"/>
      <c r="F69" s="312" t="s">
        <v>178</v>
      </c>
      <c r="G69" s="326"/>
      <c r="H69" s="312"/>
      <c r="I69" s="312"/>
      <c r="J69" s="314">
        <f t="shared" ref="J69" si="855">IF(I69="N",0,I69)</f>
        <v>0</v>
      </c>
      <c r="K69" s="312"/>
      <c r="L69" s="314">
        <f t="shared" si="591"/>
        <v>0</v>
      </c>
      <c r="M69" s="312" t="s">
        <v>178</v>
      </c>
      <c r="N69" s="312"/>
      <c r="O69" s="312"/>
      <c r="P69" s="315"/>
      <c r="Q69" s="313" t="s">
        <v>50</v>
      </c>
      <c r="R69" s="311">
        <f>VLOOKUP(Q69,vstupy!$B$17:$C$27,2,FALSE)</f>
        <v>0</v>
      </c>
      <c r="S69" s="312"/>
      <c r="T69" s="153" t="s">
        <v>51</v>
      </c>
      <c r="U69" s="218">
        <f>IFERROR(VLOOKUP(T69,vstupy!$B$2:$C$12,2,FALSE),0)</f>
        <v>0</v>
      </c>
      <c r="V69" s="313" t="s">
        <v>50</v>
      </c>
      <c r="W69" s="332">
        <f>VLOOKUP(V69,vstupy!$B$17:$C$27,2,FALSE)</f>
        <v>0</v>
      </c>
      <c r="X69" s="330"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3">
        <f t="shared" ref="AD69" si="861">IF(S69&gt;0,IF(W69&gt;0,($G$6/160)*(S69/60)*W69,0),IF(W69&gt;0,($G$6/160)*((U69+U70+U71)/60)*W69,0))</f>
        <v>0</v>
      </c>
      <c r="AE69" s="344">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6"/>
      <c r="C70" s="327"/>
      <c r="D70" s="327"/>
      <c r="E70" s="327"/>
      <c r="F70" s="312"/>
      <c r="G70" s="326"/>
      <c r="H70" s="312"/>
      <c r="I70" s="312"/>
      <c r="J70" s="314"/>
      <c r="K70" s="312"/>
      <c r="L70" s="314"/>
      <c r="M70" s="312"/>
      <c r="N70" s="312"/>
      <c r="O70" s="312"/>
      <c r="P70" s="315"/>
      <c r="Q70" s="313"/>
      <c r="R70" s="311"/>
      <c r="S70" s="312"/>
      <c r="T70" s="153" t="s">
        <v>51</v>
      </c>
      <c r="U70" s="218">
        <f>IFERROR(VLOOKUP(T70,vstupy!$B$2:$C$12,2,FALSE),0)</f>
        <v>0</v>
      </c>
      <c r="V70" s="313"/>
      <c r="W70" s="333"/>
      <c r="X70" s="330"/>
      <c r="Y70" s="308"/>
      <c r="Z70" s="308"/>
      <c r="AA70" s="308"/>
      <c r="AB70" s="308"/>
      <c r="AC70" s="308"/>
      <c r="AD70" s="308"/>
      <c r="AE70" s="345"/>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6"/>
      <c r="C71" s="327"/>
      <c r="D71" s="327"/>
      <c r="E71" s="327"/>
      <c r="F71" s="312"/>
      <c r="G71" s="326"/>
      <c r="H71" s="312"/>
      <c r="I71" s="312"/>
      <c r="J71" s="314"/>
      <c r="K71" s="312"/>
      <c r="L71" s="314"/>
      <c r="M71" s="312"/>
      <c r="N71" s="312"/>
      <c r="O71" s="312"/>
      <c r="P71" s="315"/>
      <c r="Q71" s="313"/>
      <c r="R71" s="311"/>
      <c r="S71" s="312"/>
      <c r="T71" s="153" t="s">
        <v>51</v>
      </c>
      <c r="U71" s="218">
        <f>IFERROR(VLOOKUP(T71,vstupy!$B$2:$C$12,2,FALSE),0)</f>
        <v>0</v>
      </c>
      <c r="V71" s="313"/>
      <c r="W71" s="333"/>
      <c r="X71" s="331"/>
      <c r="Y71" s="308"/>
      <c r="Z71" s="308"/>
      <c r="AA71" s="308"/>
      <c r="AB71" s="308"/>
      <c r="AC71" s="308"/>
      <c r="AD71" s="308"/>
      <c r="AE71" s="345"/>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6">
        <v>22</v>
      </c>
      <c r="C72" s="327"/>
      <c r="D72" s="327"/>
      <c r="E72" s="327"/>
      <c r="F72" s="312" t="s">
        <v>178</v>
      </c>
      <c r="G72" s="326"/>
      <c r="H72" s="312"/>
      <c r="I72" s="312"/>
      <c r="J72" s="314">
        <f t="shared" ref="J72" si="899">IF(I72="N",0,I72)</f>
        <v>0</v>
      </c>
      <c r="K72" s="312"/>
      <c r="L72" s="314">
        <f t="shared" si="591"/>
        <v>0</v>
      </c>
      <c r="M72" s="312" t="s">
        <v>178</v>
      </c>
      <c r="N72" s="312"/>
      <c r="O72" s="312"/>
      <c r="P72" s="315"/>
      <c r="Q72" s="313" t="s">
        <v>50</v>
      </c>
      <c r="R72" s="311">
        <f>VLOOKUP(Q72,vstupy!$B$17:$C$27,2,FALSE)</f>
        <v>0</v>
      </c>
      <c r="S72" s="312"/>
      <c r="T72" s="153" t="s">
        <v>51</v>
      </c>
      <c r="U72" s="218">
        <f>IFERROR(VLOOKUP(T72,vstupy!$B$2:$C$12,2,FALSE),0)</f>
        <v>0</v>
      </c>
      <c r="V72" s="313" t="s">
        <v>50</v>
      </c>
      <c r="W72" s="332">
        <f>VLOOKUP(V72,vstupy!$B$17:$C$27,2,FALSE)</f>
        <v>0</v>
      </c>
      <c r="X72" s="330"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3">
        <f t="shared" ref="AD72" si="905">IF(S72&gt;0,IF(W72&gt;0,($G$6/160)*(S72/60)*W72,0),IF(W72&gt;0,($G$6/160)*((U72+U73+U74)/60)*W72,0))</f>
        <v>0</v>
      </c>
      <c r="AE72" s="344">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6"/>
      <c r="C73" s="327"/>
      <c r="D73" s="327"/>
      <c r="E73" s="327"/>
      <c r="F73" s="312"/>
      <c r="G73" s="326"/>
      <c r="H73" s="312"/>
      <c r="I73" s="312"/>
      <c r="J73" s="314"/>
      <c r="K73" s="312"/>
      <c r="L73" s="314"/>
      <c r="M73" s="312"/>
      <c r="N73" s="312"/>
      <c r="O73" s="312"/>
      <c r="P73" s="315"/>
      <c r="Q73" s="313"/>
      <c r="R73" s="311"/>
      <c r="S73" s="312"/>
      <c r="T73" s="153" t="s">
        <v>51</v>
      </c>
      <c r="U73" s="218">
        <f>IFERROR(VLOOKUP(T73,vstupy!$B$2:$C$12,2,FALSE),0)</f>
        <v>0</v>
      </c>
      <c r="V73" s="313"/>
      <c r="W73" s="333"/>
      <c r="X73" s="330"/>
      <c r="Y73" s="308"/>
      <c r="Z73" s="308"/>
      <c r="AA73" s="308"/>
      <c r="AB73" s="308"/>
      <c r="AC73" s="308"/>
      <c r="AD73" s="308"/>
      <c r="AE73" s="345"/>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6"/>
      <c r="C74" s="327"/>
      <c r="D74" s="327"/>
      <c r="E74" s="327"/>
      <c r="F74" s="312"/>
      <c r="G74" s="326"/>
      <c r="H74" s="312"/>
      <c r="I74" s="312"/>
      <c r="J74" s="314"/>
      <c r="K74" s="312"/>
      <c r="L74" s="314"/>
      <c r="M74" s="312"/>
      <c r="N74" s="312"/>
      <c r="O74" s="312"/>
      <c r="P74" s="315"/>
      <c r="Q74" s="313"/>
      <c r="R74" s="311"/>
      <c r="S74" s="312"/>
      <c r="T74" s="153" t="s">
        <v>51</v>
      </c>
      <c r="U74" s="218">
        <f>IFERROR(VLOOKUP(T74,vstupy!$B$2:$C$12,2,FALSE),0)</f>
        <v>0</v>
      </c>
      <c r="V74" s="313"/>
      <c r="W74" s="333"/>
      <c r="X74" s="331"/>
      <c r="Y74" s="308"/>
      <c r="Z74" s="308"/>
      <c r="AA74" s="308"/>
      <c r="AB74" s="308"/>
      <c r="AC74" s="308"/>
      <c r="AD74" s="308"/>
      <c r="AE74" s="345"/>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6">
        <v>23</v>
      </c>
      <c r="C75" s="327"/>
      <c r="D75" s="327"/>
      <c r="E75" s="327"/>
      <c r="F75" s="312" t="s">
        <v>178</v>
      </c>
      <c r="G75" s="326"/>
      <c r="H75" s="312"/>
      <c r="I75" s="312"/>
      <c r="J75" s="314">
        <f t="shared" ref="J75" si="943">IF(I75="N",0,I75)</f>
        <v>0</v>
      </c>
      <c r="K75" s="312"/>
      <c r="L75" s="314">
        <f t="shared" si="591"/>
        <v>0</v>
      </c>
      <c r="M75" s="312" t="s">
        <v>178</v>
      </c>
      <c r="N75" s="312"/>
      <c r="O75" s="312"/>
      <c r="P75" s="315"/>
      <c r="Q75" s="313" t="s">
        <v>50</v>
      </c>
      <c r="R75" s="311">
        <f>VLOOKUP(Q75,vstupy!$B$17:$C$27,2,FALSE)</f>
        <v>0</v>
      </c>
      <c r="S75" s="312"/>
      <c r="T75" s="153" t="s">
        <v>51</v>
      </c>
      <c r="U75" s="218">
        <f>IFERROR(VLOOKUP(T75,vstupy!$B$2:$C$12,2,FALSE),0)</f>
        <v>0</v>
      </c>
      <c r="V75" s="313" t="s">
        <v>50</v>
      </c>
      <c r="W75" s="332">
        <f>VLOOKUP(V75,vstupy!$B$17:$C$27,2,FALSE)</f>
        <v>0</v>
      </c>
      <c r="X75" s="330"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3">
        <f t="shared" ref="AD75" si="949">IF(S75&gt;0,IF(W75&gt;0,($G$6/160)*(S75/60)*W75,0),IF(W75&gt;0,($G$6/160)*((U75+U76+U77)/60)*W75,0))</f>
        <v>0</v>
      </c>
      <c r="AE75" s="344">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6"/>
      <c r="C76" s="327"/>
      <c r="D76" s="327"/>
      <c r="E76" s="327"/>
      <c r="F76" s="312"/>
      <c r="G76" s="326"/>
      <c r="H76" s="312"/>
      <c r="I76" s="312"/>
      <c r="J76" s="314"/>
      <c r="K76" s="312"/>
      <c r="L76" s="314"/>
      <c r="M76" s="312"/>
      <c r="N76" s="312"/>
      <c r="O76" s="312"/>
      <c r="P76" s="315"/>
      <c r="Q76" s="313"/>
      <c r="R76" s="311"/>
      <c r="S76" s="312"/>
      <c r="T76" s="153" t="s">
        <v>51</v>
      </c>
      <c r="U76" s="218">
        <f>IFERROR(VLOOKUP(T76,vstupy!$B$2:$C$12,2,FALSE),0)</f>
        <v>0</v>
      </c>
      <c r="V76" s="313"/>
      <c r="W76" s="333"/>
      <c r="X76" s="330"/>
      <c r="Y76" s="308"/>
      <c r="Z76" s="308"/>
      <c r="AA76" s="308"/>
      <c r="AB76" s="308"/>
      <c r="AC76" s="308"/>
      <c r="AD76" s="308"/>
      <c r="AE76" s="345"/>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6"/>
      <c r="C77" s="327"/>
      <c r="D77" s="327"/>
      <c r="E77" s="327"/>
      <c r="F77" s="312"/>
      <c r="G77" s="326"/>
      <c r="H77" s="312"/>
      <c r="I77" s="312"/>
      <c r="J77" s="314"/>
      <c r="K77" s="312"/>
      <c r="L77" s="314"/>
      <c r="M77" s="312"/>
      <c r="N77" s="312"/>
      <c r="O77" s="312"/>
      <c r="P77" s="315"/>
      <c r="Q77" s="313"/>
      <c r="R77" s="311"/>
      <c r="S77" s="312"/>
      <c r="T77" s="153" t="s">
        <v>51</v>
      </c>
      <c r="U77" s="218">
        <f>IFERROR(VLOOKUP(T77,vstupy!$B$2:$C$12,2,FALSE),0)</f>
        <v>0</v>
      </c>
      <c r="V77" s="313"/>
      <c r="W77" s="333"/>
      <c r="X77" s="331"/>
      <c r="Y77" s="308"/>
      <c r="Z77" s="308"/>
      <c r="AA77" s="308"/>
      <c r="AB77" s="308"/>
      <c r="AC77" s="308"/>
      <c r="AD77" s="308"/>
      <c r="AE77" s="345"/>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6">
        <v>24</v>
      </c>
      <c r="C78" s="327"/>
      <c r="D78" s="327"/>
      <c r="E78" s="327"/>
      <c r="F78" s="312" t="s">
        <v>178</v>
      </c>
      <c r="G78" s="326"/>
      <c r="H78" s="312"/>
      <c r="I78" s="312"/>
      <c r="J78" s="314">
        <f t="shared" ref="J78" si="987">IF(I78="N",0,I78)</f>
        <v>0</v>
      </c>
      <c r="K78" s="312"/>
      <c r="L78" s="314">
        <f t="shared" si="591"/>
        <v>0</v>
      </c>
      <c r="M78" s="312" t="s">
        <v>178</v>
      </c>
      <c r="N78" s="312"/>
      <c r="O78" s="312"/>
      <c r="P78" s="315"/>
      <c r="Q78" s="313" t="s">
        <v>50</v>
      </c>
      <c r="R78" s="311">
        <f>VLOOKUP(Q78,vstupy!$B$17:$C$27,2,FALSE)</f>
        <v>0</v>
      </c>
      <c r="S78" s="312"/>
      <c r="T78" s="153" t="s">
        <v>51</v>
      </c>
      <c r="U78" s="218">
        <f>IFERROR(VLOOKUP(T78,vstupy!$B$2:$C$12,2,FALSE),0)</f>
        <v>0</v>
      </c>
      <c r="V78" s="313" t="s">
        <v>50</v>
      </c>
      <c r="W78" s="332">
        <f>VLOOKUP(V78,vstupy!$B$17:$C$27,2,FALSE)</f>
        <v>0</v>
      </c>
      <c r="X78" s="330"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3">
        <f t="shared" ref="AD78" si="993">IF(S78&gt;0,IF(W78&gt;0,($G$6/160)*(S78/60)*W78,0),IF(W78&gt;0,($G$6/160)*((U78+U79+U80)/60)*W78,0))</f>
        <v>0</v>
      </c>
      <c r="AE78" s="344">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6"/>
      <c r="C79" s="327"/>
      <c r="D79" s="327"/>
      <c r="E79" s="327"/>
      <c r="F79" s="312"/>
      <c r="G79" s="326"/>
      <c r="H79" s="312"/>
      <c r="I79" s="312"/>
      <c r="J79" s="314"/>
      <c r="K79" s="312"/>
      <c r="L79" s="314"/>
      <c r="M79" s="312"/>
      <c r="N79" s="312"/>
      <c r="O79" s="312"/>
      <c r="P79" s="315"/>
      <c r="Q79" s="313"/>
      <c r="R79" s="311"/>
      <c r="S79" s="312"/>
      <c r="T79" s="153" t="s">
        <v>51</v>
      </c>
      <c r="U79" s="218">
        <f>IFERROR(VLOOKUP(T79,vstupy!$B$2:$C$12,2,FALSE),0)</f>
        <v>0</v>
      </c>
      <c r="V79" s="313"/>
      <c r="W79" s="333"/>
      <c r="X79" s="330"/>
      <c r="Y79" s="308"/>
      <c r="Z79" s="308"/>
      <c r="AA79" s="308"/>
      <c r="AB79" s="308"/>
      <c r="AC79" s="308"/>
      <c r="AD79" s="308"/>
      <c r="AE79" s="345"/>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6"/>
      <c r="C80" s="327"/>
      <c r="D80" s="327"/>
      <c r="E80" s="327"/>
      <c r="F80" s="312"/>
      <c r="G80" s="326"/>
      <c r="H80" s="312"/>
      <c r="I80" s="312"/>
      <c r="J80" s="314"/>
      <c r="K80" s="312"/>
      <c r="L80" s="314"/>
      <c r="M80" s="312"/>
      <c r="N80" s="312"/>
      <c r="O80" s="312"/>
      <c r="P80" s="315"/>
      <c r="Q80" s="313"/>
      <c r="R80" s="311"/>
      <c r="S80" s="312"/>
      <c r="T80" s="153" t="s">
        <v>51</v>
      </c>
      <c r="U80" s="218">
        <f>IFERROR(VLOOKUP(T80,vstupy!$B$2:$C$12,2,FALSE),0)</f>
        <v>0</v>
      </c>
      <c r="V80" s="313"/>
      <c r="W80" s="333"/>
      <c r="X80" s="331"/>
      <c r="Y80" s="308"/>
      <c r="Z80" s="308"/>
      <c r="AA80" s="308"/>
      <c r="AB80" s="308"/>
      <c r="AC80" s="308"/>
      <c r="AD80" s="308"/>
      <c r="AE80" s="345"/>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6">
        <v>25</v>
      </c>
      <c r="C81" s="327"/>
      <c r="D81" s="327"/>
      <c r="E81" s="327"/>
      <c r="F81" s="312" t="s">
        <v>178</v>
      </c>
      <c r="G81" s="326"/>
      <c r="H81" s="312"/>
      <c r="I81" s="312"/>
      <c r="J81" s="314">
        <f t="shared" ref="J81" si="1032">IF(I81="N",0,I81)</f>
        <v>0</v>
      </c>
      <c r="K81" s="312"/>
      <c r="L81" s="314">
        <f t="shared" si="591"/>
        <v>0</v>
      </c>
      <c r="M81" s="312" t="s">
        <v>178</v>
      </c>
      <c r="N81" s="312"/>
      <c r="O81" s="312"/>
      <c r="P81" s="315"/>
      <c r="Q81" s="313" t="s">
        <v>50</v>
      </c>
      <c r="R81" s="311">
        <f>VLOOKUP(Q81,vstupy!$B$17:$C$27,2,FALSE)</f>
        <v>0</v>
      </c>
      <c r="S81" s="312"/>
      <c r="T81" s="153" t="s">
        <v>51</v>
      </c>
      <c r="U81" s="218">
        <f>IFERROR(VLOOKUP(T81,vstupy!$B$2:$C$12,2,FALSE),0)</f>
        <v>0</v>
      </c>
      <c r="V81" s="313" t="s">
        <v>50</v>
      </c>
      <c r="W81" s="332">
        <f>VLOOKUP(V81,vstupy!$B$17:$C$27,2,FALSE)</f>
        <v>0</v>
      </c>
      <c r="X81" s="330"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3">
        <f t="shared" ref="AD81" si="1039">IF(S81&gt;0,IF(W81&gt;0,($G$6/160)*(S81/60)*W81,0),IF(W81&gt;0,($G$6/160)*((U81+U82+U83)/60)*W81,0))</f>
        <v>0</v>
      </c>
      <c r="AE81" s="344">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6"/>
      <c r="C82" s="327"/>
      <c r="D82" s="327"/>
      <c r="E82" s="327"/>
      <c r="F82" s="312"/>
      <c r="G82" s="326"/>
      <c r="H82" s="312"/>
      <c r="I82" s="312"/>
      <c r="J82" s="314"/>
      <c r="K82" s="312"/>
      <c r="L82" s="314"/>
      <c r="M82" s="312"/>
      <c r="N82" s="312"/>
      <c r="O82" s="312"/>
      <c r="P82" s="315"/>
      <c r="Q82" s="313"/>
      <c r="R82" s="311"/>
      <c r="S82" s="312"/>
      <c r="T82" s="153" t="s">
        <v>51</v>
      </c>
      <c r="U82" s="218">
        <f>IFERROR(VLOOKUP(T82,vstupy!$B$2:$C$12,2,FALSE),0)</f>
        <v>0</v>
      </c>
      <c r="V82" s="313"/>
      <c r="W82" s="333"/>
      <c r="X82" s="330"/>
      <c r="Y82" s="308"/>
      <c r="Z82" s="308"/>
      <c r="AA82" s="308"/>
      <c r="AB82" s="308"/>
      <c r="AC82" s="308"/>
      <c r="AD82" s="308"/>
      <c r="AE82" s="345"/>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6"/>
      <c r="C83" s="327"/>
      <c r="D83" s="327"/>
      <c r="E83" s="327"/>
      <c r="F83" s="312"/>
      <c r="G83" s="326"/>
      <c r="H83" s="312"/>
      <c r="I83" s="312"/>
      <c r="J83" s="314"/>
      <c r="K83" s="312"/>
      <c r="L83" s="314"/>
      <c r="M83" s="312"/>
      <c r="N83" s="312"/>
      <c r="O83" s="312"/>
      <c r="P83" s="315"/>
      <c r="Q83" s="313"/>
      <c r="R83" s="311"/>
      <c r="S83" s="312"/>
      <c r="T83" s="153" t="s">
        <v>51</v>
      </c>
      <c r="U83" s="218">
        <f>IFERROR(VLOOKUP(T83,vstupy!$B$2:$C$12,2,FALSE),0)</f>
        <v>0</v>
      </c>
      <c r="V83" s="313"/>
      <c r="W83" s="333"/>
      <c r="X83" s="331"/>
      <c r="Y83" s="308"/>
      <c r="Z83" s="308"/>
      <c r="AA83" s="308"/>
      <c r="AB83" s="308"/>
      <c r="AC83" s="308"/>
      <c r="AD83" s="308"/>
      <c r="AE83" s="345"/>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6">
        <v>26</v>
      </c>
      <c r="C84" s="327"/>
      <c r="D84" s="327"/>
      <c r="E84" s="327"/>
      <c r="F84" s="312" t="s">
        <v>178</v>
      </c>
      <c r="G84" s="326"/>
      <c r="H84" s="312"/>
      <c r="I84" s="312"/>
      <c r="J84" s="314">
        <f t="shared" ref="J84" si="1077">IF(I84="N",0,I84)</f>
        <v>0</v>
      </c>
      <c r="K84" s="312"/>
      <c r="L84" s="314">
        <f t="shared" si="591"/>
        <v>0</v>
      </c>
      <c r="M84" s="312" t="s">
        <v>178</v>
      </c>
      <c r="N84" s="312"/>
      <c r="O84" s="312"/>
      <c r="P84" s="315"/>
      <c r="Q84" s="313" t="s">
        <v>50</v>
      </c>
      <c r="R84" s="311">
        <f>VLOOKUP(Q84,vstupy!$B$17:$C$27,2,FALSE)</f>
        <v>0</v>
      </c>
      <c r="S84" s="312"/>
      <c r="T84" s="153" t="s">
        <v>51</v>
      </c>
      <c r="U84" s="218">
        <f>IFERROR(VLOOKUP(T84,vstupy!$B$2:$C$12,2,FALSE),0)</f>
        <v>0</v>
      </c>
      <c r="V84" s="313" t="s">
        <v>50</v>
      </c>
      <c r="W84" s="332">
        <f>VLOOKUP(V84,vstupy!$B$17:$C$27,2,FALSE)</f>
        <v>0</v>
      </c>
      <c r="X84" s="330"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3">
        <f t="shared" ref="AD84" si="1082">IF(S84&gt;0,IF(W84&gt;0,($G$6/160)*(S84/60)*W84,0),IF(W84&gt;0,($G$6/160)*((U84+U85+U86)/60)*W84,0))</f>
        <v>0</v>
      </c>
      <c r="AE84" s="344">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6"/>
      <c r="C85" s="327"/>
      <c r="D85" s="327"/>
      <c r="E85" s="327"/>
      <c r="F85" s="312"/>
      <c r="G85" s="326"/>
      <c r="H85" s="312"/>
      <c r="I85" s="312"/>
      <c r="J85" s="314"/>
      <c r="K85" s="312"/>
      <c r="L85" s="314"/>
      <c r="M85" s="312"/>
      <c r="N85" s="312"/>
      <c r="O85" s="312"/>
      <c r="P85" s="315"/>
      <c r="Q85" s="313"/>
      <c r="R85" s="311"/>
      <c r="S85" s="312"/>
      <c r="T85" s="153" t="s">
        <v>51</v>
      </c>
      <c r="U85" s="218">
        <f>IFERROR(VLOOKUP(T85,vstupy!$B$2:$C$12,2,FALSE),0)</f>
        <v>0</v>
      </c>
      <c r="V85" s="313"/>
      <c r="W85" s="333"/>
      <c r="X85" s="330"/>
      <c r="Y85" s="308"/>
      <c r="Z85" s="308"/>
      <c r="AA85" s="308"/>
      <c r="AB85" s="308"/>
      <c r="AC85" s="308"/>
      <c r="AD85" s="308"/>
      <c r="AE85" s="345"/>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6"/>
      <c r="C86" s="327"/>
      <c r="D86" s="327"/>
      <c r="E86" s="327"/>
      <c r="F86" s="312"/>
      <c r="G86" s="326"/>
      <c r="H86" s="312"/>
      <c r="I86" s="312"/>
      <c r="J86" s="314"/>
      <c r="K86" s="312"/>
      <c r="L86" s="314"/>
      <c r="M86" s="312"/>
      <c r="N86" s="312"/>
      <c r="O86" s="312"/>
      <c r="P86" s="315"/>
      <c r="Q86" s="313"/>
      <c r="R86" s="311"/>
      <c r="S86" s="312"/>
      <c r="T86" s="153" t="s">
        <v>51</v>
      </c>
      <c r="U86" s="218">
        <f>IFERROR(VLOOKUP(T86,vstupy!$B$2:$C$12,2,FALSE),0)</f>
        <v>0</v>
      </c>
      <c r="V86" s="313"/>
      <c r="W86" s="333"/>
      <c r="X86" s="331"/>
      <c r="Y86" s="308"/>
      <c r="Z86" s="308"/>
      <c r="AA86" s="308"/>
      <c r="AB86" s="308"/>
      <c r="AC86" s="308"/>
      <c r="AD86" s="308"/>
      <c r="AE86" s="345"/>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6">
        <v>27</v>
      </c>
      <c r="C87" s="327"/>
      <c r="D87" s="327"/>
      <c r="E87" s="327"/>
      <c r="F87" s="312" t="s">
        <v>178</v>
      </c>
      <c r="G87" s="326"/>
      <c r="H87" s="312"/>
      <c r="I87" s="312"/>
      <c r="J87" s="314">
        <f t="shared" ref="J87" si="1120">IF(I87="N",0,I87)</f>
        <v>0</v>
      </c>
      <c r="K87" s="312"/>
      <c r="L87" s="314">
        <f t="shared" ref="L87:L150" si="1121">IF(K87="N",0,K87)</f>
        <v>0</v>
      </c>
      <c r="M87" s="312" t="s">
        <v>178</v>
      </c>
      <c r="N87" s="312"/>
      <c r="O87" s="312"/>
      <c r="P87" s="315"/>
      <c r="Q87" s="313" t="s">
        <v>50</v>
      </c>
      <c r="R87" s="311">
        <f>VLOOKUP(Q87,vstupy!$B$17:$C$27,2,FALSE)</f>
        <v>0</v>
      </c>
      <c r="S87" s="312"/>
      <c r="T87" s="153" t="s">
        <v>51</v>
      </c>
      <c r="U87" s="218">
        <f>IFERROR(VLOOKUP(T87,vstupy!$B$2:$C$12,2,FALSE),0)</f>
        <v>0</v>
      </c>
      <c r="V87" s="313" t="s">
        <v>50</v>
      </c>
      <c r="W87" s="332">
        <f>VLOOKUP(V87,vstupy!$B$17:$C$27,2,FALSE)</f>
        <v>0</v>
      </c>
      <c r="X87" s="330"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3">
        <f t="shared" ref="AD87" si="1126">IF(S87&gt;0,IF(W87&gt;0,($G$6/160)*(S87/60)*W87,0),IF(W87&gt;0,($G$6/160)*((U87+U88+U89)/60)*W87,0))</f>
        <v>0</v>
      </c>
      <c r="AE87" s="344">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6"/>
      <c r="C88" s="327"/>
      <c r="D88" s="327"/>
      <c r="E88" s="327"/>
      <c r="F88" s="312"/>
      <c r="G88" s="326"/>
      <c r="H88" s="312"/>
      <c r="I88" s="312"/>
      <c r="J88" s="314"/>
      <c r="K88" s="312"/>
      <c r="L88" s="314"/>
      <c r="M88" s="312"/>
      <c r="N88" s="312"/>
      <c r="O88" s="312"/>
      <c r="P88" s="315"/>
      <c r="Q88" s="313"/>
      <c r="R88" s="311"/>
      <c r="S88" s="312"/>
      <c r="T88" s="153" t="s">
        <v>51</v>
      </c>
      <c r="U88" s="218">
        <f>IFERROR(VLOOKUP(T88,vstupy!$B$2:$C$12,2,FALSE),0)</f>
        <v>0</v>
      </c>
      <c r="V88" s="313"/>
      <c r="W88" s="333"/>
      <c r="X88" s="330"/>
      <c r="Y88" s="308"/>
      <c r="Z88" s="308"/>
      <c r="AA88" s="308"/>
      <c r="AB88" s="308"/>
      <c r="AC88" s="308"/>
      <c r="AD88" s="308"/>
      <c r="AE88" s="345"/>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6"/>
      <c r="C89" s="327"/>
      <c r="D89" s="327"/>
      <c r="E89" s="327"/>
      <c r="F89" s="312"/>
      <c r="G89" s="326"/>
      <c r="H89" s="312"/>
      <c r="I89" s="312"/>
      <c r="J89" s="314"/>
      <c r="K89" s="312"/>
      <c r="L89" s="314"/>
      <c r="M89" s="312"/>
      <c r="N89" s="312"/>
      <c r="O89" s="312"/>
      <c r="P89" s="315"/>
      <c r="Q89" s="313"/>
      <c r="R89" s="311"/>
      <c r="S89" s="312"/>
      <c r="T89" s="153" t="s">
        <v>51</v>
      </c>
      <c r="U89" s="218">
        <f>IFERROR(VLOOKUP(T89,vstupy!$B$2:$C$12,2,FALSE),0)</f>
        <v>0</v>
      </c>
      <c r="V89" s="313"/>
      <c r="W89" s="333"/>
      <c r="X89" s="331"/>
      <c r="Y89" s="308"/>
      <c r="Z89" s="308"/>
      <c r="AA89" s="308"/>
      <c r="AB89" s="308"/>
      <c r="AC89" s="308"/>
      <c r="AD89" s="308"/>
      <c r="AE89" s="345"/>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6">
        <v>28</v>
      </c>
      <c r="C90" s="327"/>
      <c r="D90" s="327"/>
      <c r="E90" s="327"/>
      <c r="F90" s="312" t="s">
        <v>178</v>
      </c>
      <c r="G90" s="326"/>
      <c r="H90" s="312"/>
      <c r="I90" s="312"/>
      <c r="J90" s="314">
        <f t="shared" ref="J90" si="1164">IF(I90="N",0,I90)</f>
        <v>0</v>
      </c>
      <c r="K90" s="312"/>
      <c r="L90" s="314">
        <f t="shared" si="1121"/>
        <v>0</v>
      </c>
      <c r="M90" s="312" t="s">
        <v>178</v>
      </c>
      <c r="N90" s="312"/>
      <c r="O90" s="312"/>
      <c r="P90" s="315"/>
      <c r="Q90" s="313" t="s">
        <v>50</v>
      </c>
      <c r="R90" s="311">
        <f>VLOOKUP(Q90,vstupy!$B$17:$C$27,2,FALSE)</f>
        <v>0</v>
      </c>
      <c r="S90" s="312"/>
      <c r="T90" s="153" t="s">
        <v>51</v>
      </c>
      <c r="U90" s="218">
        <f>IFERROR(VLOOKUP(T90,vstupy!$B$2:$C$12,2,FALSE),0)</f>
        <v>0</v>
      </c>
      <c r="V90" s="313" t="s">
        <v>50</v>
      </c>
      <c r="W90" s="332">
        <f>VLOOKUP(V90,vstupy!$B$17:$C$27,2,FALSE)</f>
        <v>0</v>
      </c>
      <c r="X90" s="330"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3">
        <f t="shared" ref="AD90" si="1169">IF(S90&gt;0,IF(W90&gt;0,($G$6/160)*(S90/60)*W90,0),IF(W90&gt;0,($G$6/160)*((U90+U91+U92)/60)*W90,0))</f>
        <v>0</v>
      </c>
      <c r="AE90" s="344">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6"/>
      <c r="C91" s="327"/>
      <c r="D91" s="327"/>
      <c r="E91" s="327"/>
      <c r="F91" s="312"/>
      <c r="G91" s="326"/>
      <c r="H91" s="312"/>
      <c r="I91" s="312"/>
      <c r="J91" s="314"/>
      <c r="K91" s="312"/>
      <c r="L91" s="314"/>
      <c r="M91" s="312"/>
      <c r="N91" s="312"/>
      <c r="O91" s="312"/>
      <c r="P91" s="315"/>
      <c r="Q91" s="313"/>
      <c r="R91" s="311"/>
      <c r="S91" s="312"/>
      <c r="T91" s="153" t="s">
        <v>51</v>
      </c>
      <c r="U91" s="218">
        <f>IFERROR(VLOOKUP(T91,vstupy!$B$2:$C$12,2,FALSE),0)</f>
        <v>0</v>
      </c>
      <c r="V91" s="313"/>
      <c r="W91" s="333"/>
      <c r="X91" s="330"/>
      <c r="Y91" s="308"/>
      <c r="Z91" s="308"/>
      <c r="AA91" s="308"/>
      <c r="AB91" s="308"/>
      <c r="AC91" s="308"/>
      <c r="AD91" s="308"/>
      <c r="AE91" s="345"/>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6"/>
      <c r="C92" s="327"/>
      <c r="D92" s="327"/>
      <c r="E92" s="327"/>
      <c r="F92" s="312"/>
      <c r="G92" s="326"/>
      <c r="H92" s="312"/>
      <c r="I92" s="312"/>
      <c r="J92" s="314"/>
      <c r="K92" s="312"/>
      <c r="L92" s="314"/>
      <c r="M92" s="312"/>
      <c r="N92" s="312"/>
      <c r="O92" s="312"/>
      <c r="P92" s="315"/>
      <c r="Q92" s="313"/>
      <c r="R92" s="311"/>
      <c r="S92" s="312"/>
      <c r="T92" s="153" t="s">
        <v>51</v>
      </c>
      <c r="U92" s="218">
        <f>IFERROR(VLOOKUP(T92,vstupy!$B$2:$C$12,2,FALSE),0)</f>
        <v>0</v>
      </c>
      <c r="V92" s="313"/>
      <c r="W92" s="333"/>
      <c r="X92" s="331"/>
      <c r="Y92" s="308"/>
      <c r="Z92" s="308"/>
      <c r="AA92" s="308"/>
      <c r="AB92" s="308"/>
      <c r="AC92" s="308"/>
      <c r="AD92" s="308"/>
      <c r="AE92" s="345"/>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6">
        <v>29</v>
      </c>
      <c r="C93" s="327"/>
      <c r="D93" s="327"/>
      <c r="E93" s="327"/>
      <c r="F93" s="312" t="s">
        <v>178</v>
      </c>
      <c r="G93" s="326"/>
      <c r="H93" s="312"/>
      <c r="I93" s="312"/>
      <c r="J93" s="314">
        <f t="shared" ref="J93" si="1207">IF(I93="N",0,I93)</f>
        <v>0</v>
      </c>
      <c r="K93" s="312"/>
      <c r="L93" s="314">
        <f t="shared" si="1121"/>
        <v>0</v>
      </c>
      <c r="M93" s="312" t="s">
        <v>178</v>
      </c>
      <c r="N93" s="312"/>
      <c r="O93" s="312"/>
      <c r="P93" s="315"/>
      <c r="Q93" s="313" t="s">
        <v>50</v>
      </c>
      <c r="R93" s="311">
        <f>VLOOKUP(Q93,vstupy!$B$17:$C$27,2,FALSE)</f>
        <v>0</v>
      </c>
      <c r="S93" s="312"/>
      <c r="T93" s="153" t="s">
        <v>51</v>
      </c>
      <c r="U93" s="218">
        <f>IFERROR(VLOOKUP(T93,vstupy!$B$2:$C$12,2,FALSE),0)</f>
        <v>0</v>
      </c>
      <c r="V93" s="313" t="s">
        <v>50</v>
      </c>
      <c r="W93" s="332">
        <f>VLOOKUP(V93,vstupy!$B$17:$C$27,2,FALSE)</f>
        <v>0</v>
      </c>
      <c r="X93" s="330"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3">
        <f t="shared" ref="AD93" si="1212">IF(S93&gt;0,IF(W93&gt;0,($G$6/160)*(S93/60)*W93,0),IF(W93&gt;0,($G$6/160)*((U93+U94+U95)/60)*W93,0))</f>
        <v>0</v>
      </c>
      <c r="AE93" s="344">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6"/>
      <c r="C94" s="327"/>
      <c r="D94" s="327"/>
      <c r="E94" s="327"/>
      <c r="F94" s="312"/>
      <c r="G94" s="326"/>
      <c r="H94" s="312"/>
      <c r="I94" s="312"/>
      <c r="J94" s="314"/>
      <c r="K94" s="312"/>
      <c r="L94" s="314"/>
      <c r="M94" s="312"/>
      <c r="N94" s="312"/>
      <c r="O94" s="312"/>
      <c r="P94" s="315"/>
      <c r="Q94" s="313"/>
      <c r="R94" s="311"/>
      <c r="S94" s="312"/>
      <c r="T94" s="153" t="s">
        <v>51</v>
      </c>
      <c r="U94" s="218">
        <f>IFERROR(VLOOKUP(T94,vstupy!$B$2:$C$12,2,FALSE),0)</f>
        <v>0</v>
      </c>
      <c r="V94" s="313"/>
      <c r="W94" s="333"/>
      <c r="X94" s="330"/>
      <c r="Y94" s="308"/>
      <c r="Z94" s="308"/>
      <c r="AA94" s="308"/>
      <c r="AB94" s="308"/>
      <c r="AC94" s="308"/>
      <c r="AD94" s="308"/>
      <c r="AE94" s="345"/>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6"/>
      <c r="C95" s="327"/>
      <c r="D95" s="327"/>
      <c r="E95" s="327"/>
      <c r="F95" s="312"/>
      <c r="G95" s="326"/>
      <c r="H95" s="312"/>
      <c r="I95" s="312"/>
      <c r="J95" s="314"/>
      <c r="K95" s="312"/>
      <c r="L95" s="314"/>
      <c r="M95" s="312"/>
      <c r="N95" s="312"/>
      <c r="O95" s="312"/>
      <c r="P95" s="315"/>
      <c r="Q95" s="313"/>
      <c r="R95" s="311"/>
      <c r="S95" s="312"/>
      <c r="T95" s="153" t="s">
        <v>51</v>
      </c>
      <c r="U95" s="218">
        <f>IFERROR(VLOOKUP(T95,vstupy!$B$2:$C$12,2,FALSE),0)</f>
        <v>0</v>
      </c>
      <c r="V95" s="313"/>
      <c r="W95" s="333"/>
      <c r="X95" s="331"/>
      <c r="Y95" s="308"/>
      <c r="Z95" s="308"/>
      <c r="AA95" s="308"/>
      <c r="AB95" s="308"/>
      <c r="AC95" s="308"/>
      <c r="AD95" s="308"/>
      <c r="AE95" s="345"/>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6">
        <v>30</v>
      </c>
      <c r="C96" s="327"/>
      <c r="D96" s="327"/>
      <c r="E96" s="327"/>
      <c r="F96" s="312" t="s">
        <v>178</v>
      </c>
      <c r="G96" s="326"/>
      <c r="H96" s="312"/>
      <c r="I96" s="312"/>
      <c r="J96" s="314">
        <f t="shared" ref="J96" si="1250">IF(I96="N",0,I96)</f>
        <v>0</v>
      </c>
      <c r="K96" s="312"/>
      <c r="L96" s="314">
        <f t="shared" si="1121"/>
        <v>0</v>
      </c>
      <c r="M96" s="312" t="s">
        <v>178</v>
      </c>
      <c r="N96" s="312"/>
      <c r="O96" s="312"/>
      <c r="P96" s="315"/>
      <c r="Q96" s="313" t="s">
        <v>50</v>
      </c>
      <c r="R96" s="311">
        <f>VLOOKUP(Q96,vstupy!$B$17:$C$27,2,FALSE)</f>
        <v>0</v>
      </c>
      <c r="S96" s="312"/>
      <c r="T96" s="153" t="s">
        <v>51</v>
      </c>
      <c r="U96" s="218">
        <f>IFERROR(VLOOKUP(T96,vstupy!$B$2:$C$12,2,FALSE),0)</f>
        <v>0</v>
      </c>
      <c r="V96" s="313" t="s">
        <v>50</v>
      </c>
      <c r="W96" s="332">
        <f>VLOOKUP(V96,vstupy!$B$17:$C$27,2,FALSE)</f>
        <v>0</v>
      </c>
      <c r="X96" s="330"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3">
        <f t="shared" ref="AD96" si="1255">IF(S96&gt;0,IF(W96&gt;0,($G$6/160)*(S96/60)*W96,0),IF(W96&gt;0,($G$6/160)*((U96+U97+U98)/60)*W96,0))</f>
        <v>0</v>
      </c>
      <c r="AE96" s="344">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6"/>
      <c r="C97" s="327"/>
      <c r="D97" s="327"/>
      <c r="E97" s="327"/>
      <c r="F97" s="312"/>
      <c r="G97" s="326"/>
      <c r="H97" s="312"/>
      <c r="I97" s="312"/>
      <c r="J97" s="314"/>
      <c r="K97" s="312"/>
      <c r="L97" s="314"/>
      <c r="M97" s="312"/>
      <c r="N97" s="312"/>
      <c r="O97" s="312"/>
      <c r="P97" s="315"/>
      <c r="Q97" s="313"/>
      <c r="R97" s="311"/>
      <c r="S97" s="312"/>
      <c r="T97" s="153" t="s">
        <v>51</v>
      </c>
      <c r="U97" s="218">
        <f>IFERROR(VLOOKUP(T97,vstupy!$B$2:$C$12,2,FALSE),0)</f>
        <v>0</v>
      </c>
      <c r="V97" s="313"/>
      <c r="W97" s="333"/>
      <c r="X97" s="330"/>
      <c r="Y97" s="308"/>
      <c r="Z97" s="308"/>
      <c r="AA97" s="308"/>
      <c r="AB97" s="308"/>
      <c r="AC97" s="308"/>
      <c r="AD97" s="308"/>
      <c r="AE97" s="345"/>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6"/>
      <c r="C98" s="327"/>
      <c r="D98" s="327"/>
      <c r="E98" s="327"/>
      <c r="F98" s="312"/>
      <c r="G98" s="326"/>
      <c r="H98" s="312"/>
      <c r="I98" s="312"/>
      <c r="J98" s="314"/>
      <c r="K98" s="312"/>
      <c r="L98" s="314"/>
      <c r="M98" s="312"/>
      <c r="N98" s="312"/>
      <c r="O98" s="312"/>
      <c r="P98" s="315"/>
      <c r="Q98" s="313"/>
      <c r="R98" s="311"/>
      <c r="S98" s="312"/>
      <c r="T98" s="153" t="s">
        <v>51</v>
      </c>
      <c r="U98" s="218">
        <f>IFERROR(VLOOKUP(T98,vstupy!$B$2:$C$12,2,FALSE),0)</f>
        <v>0</v>
      </c>
      <c r="V98" s="313"/>
      <c r="W98" s="333"/>
      <c r="X98" s="331"/>
      <c r="Y98" s="308"/>
      <c r="Z98" s="308"/>
      <c r="AA98" s="308"/>
      <c r="AB98" s="308"/>
      <c r="AC98" s="308"/>
      <c r="AD98" s="308"/>
      <c r="AE98" s="345"/>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6">
        <v>31</v>
      </c>
      <c r="C99" s="327"/>
      <c r="D99" s="327"/>
      <c r="E99" s="327"/>
      <c r="F99" s="312" t="s">
        <v>178</v>
      </c>
      <c r="G99" s="326"/>
      <c r="H99" s="312"/>
      <c r="I99" s="312"/>
      <c r="J99" s="314">
        <f t="shared" ref="J99" si="1293">IF(I99="N",0,I99)</f>
        <v>0</v>
      </c>
      <c r="K99" s="312"/>
      <c r="L99" s="314">
        <f t="shared" si="1121"/>
        <v>0</v>
      </c>
      <c r="M99" s="312" t="s">
        <v>178</v>
      </c>
      <c r="N99" s="312"/>
      <c r="O99" s="312"/>
      <c r="P99" s="315"/>
      <c r="Q99" s="313" t="s">
        <v>50</v>
      </c>
      <c r="R99" s="311">
        <f>VLOOKUP(Q99,vstupy!$B$17:$C$27,2,FALSE)</f>
        <v>0</v>
      </c>
      <c r="S99" s="312"/>
      <c r="T99" s="153" t="s">
        <v>51</v>
      </c>
      <c r="U99" s="218">
        <f>IFERROR(VLOOKUP(T99,vstupy!$B$2:$C$12,2,FALSE),0)</f>
        <v>0</v>
      </c>
      <c r="V99" s="313" t="s">
        <v>50</v>
      </c>
      <c r="W99" s="332">
        <f>VLOOKUP(V99,vstupy!$B$17:$C$27,2,FALSE)</f>
        <v>0</v>
      </c>
      <c r="X99" s="330"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3">
        <f t="shared" ref="AD99" si="1298">IF(S99&gt;0,IF(W99&gt;0,($G$6/160)*(S99/60)*W99,0),IF(W99&gt;0,($G$6/160)*((U99+U100+U101)/60)*W99,0))</f>
        <v>0</v>
      </c>
      <c r="AE99" s="344">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6"/>
      <c r="C100" s="327"/>
      <c r="D100" s="327"/>
      <c r="E100" s="327"/>
      <c r="F100" s="312"/>
      <c r="G100" s="326"/>
      <c r="H100" s="312"/>
      <c r="I100" s="312"/>
      <c r="J100" s="314"/>
      <c r="K100" s="312"/>
      <c r="L100" s="314"/>
      <c r="M100" s="312"/>
      <c r="N100" s="312"/>
      <c r="O100" s="312"/>
      <c r="P100" s="315"/>
      <c r="Q100" s="313"/>
      <c r="R100" s="311"/>
      <c r="S100" s="312"/>
      <c r="T100" s="153" t="s">
        <v>51</v>
      </c>
      <c r="U100" s="218">
        <f>IFERROR(VLOOKUP(T100,vstupy!$B$2:$C$12,2,FALSE),0)</f>
        <v>0</v>
      </c>
      <c r="V100" s="313"/>
      <c r="W100" s="333"/>
      <c r="X100" s="330"/>
      <c r="Y100" s="308"/>
      <c r="Z100" s="308"/>
      <c r="AA100" s="308"/>
      <c r="AB100" s="308"/>
      <c r="AC100" s="308"/>
      <c r="AD100" s="308"/>
      <c r="AE100" s="345"/>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6"/>
      <c r="C101" s="327"/>
      <c r="D101" s="327"/>
      <c r="E101" s="327"/>
      <c r="F101" s="312"/>
      <c r="G101" s="326"/>
      <c r="H101" s="312"/>
      <c r="I101" s="312"/>
      <c r="J101" s="314"/>
      <c r="K101" s="312"/>
      <c r="L101" s="314"/>
      <c r="M101" s="312"/>
      <c r="N101" s="312"/>
      <c r="O101" s="312"/>
      <c r="P101" s="315"/>
      <c r="Q101" s="313"/>
      <c r="R101" s="311"/>
      <c r="S101" s="312"/>
      <c r="T101" s="153" t="s">
        <v>51</v>
      </c>
      <c r="U101" s="218">
        <f>IFERROR(VLOOKUP(T101,vstupy!$B$2:$C$12,2,FALSE),0)</f>
        <v>0</v>
      </c>
      <c r="V101" s="313"/>
      <c r="W101" s="333"/>
      <c r="X101" s="331"/>
      <c r="Y101" s="308"/>
      <c r="Z101" s="308"/>
      <c r="AA101" s="308"/>
      <c r="AB101" s="308"/>
      <c r="AC101" s="308"/>
      <c r="AD101" s="308"/>
      <c r="AE101" s="345"/>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6">
        <v>32</v>
      </c>
      <c r="C102" s="327"/>
      <c r="D102" s="327"/>
      <c r="E102" s="327"/>
      <c r="F102" s="312" t="s">
        <v>178</v>
      </c>
      <c r="G102" s="326"/>
      <c r="H102" s="312"/>
      <c r="I102" s="312"/>
      <c r="J102" s="314">
        <f t="shared" ref="J102" si="1336">IF(I102="N",0,I102)</f>
        <v>0</v>
      </c>
      <c r="K102" s="312"/>
      <c r="L102" s="314">
        <f t="shared" si="1121"/>
        <v>0</v>
      </c>
      <c r="M102" s="312" t="s">
        <v>178</v>
      </c>
      <c r="N102" s="312"/>
      <c r="O102" s="312"/>
      <c r="P102" s="315"/>
      <c r="Q102" s="313" t="s">
        <v>50</v>
      </c>
      <c r="R102" s="311">
        <f>VLOOKUP(Q102,vstupy!$B$17:$C$27,2,FALSE)</f>
        <v>0</v>
      </c>
      <c r="S102" s="312"/>
      <c r="T102" s="153" t="s">
        <v>51</v>
      </c>
      <c r="U102" s="218">
        <f>IFERROR(VLOOKUP(T102,vstupy!$B$2:$C$12,2,FALSE),0)</f>
        <v>0</v>
      </c>
      <c r="V102" s="313" t="s">
        <v>50</v>
      </c>
      <c r="W102" s="332">
        <f>VLOOKUP(V102,vstupy!$B$17:$C$27,2,FALSE)</f>
        <v>0</v>
      </c>
      <c r="X102" s="330"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3">
        <f t="shared" ref="AD102" si="1341">IF(S102&gt;0,IF(W102&gt;0,($G$6/160)*(S102/60)*W102,0),IF(W102&gt;0,($G$6/160)*((U102+U103+U104)/60)*W102,0))</f>
        <v>0</v>
      </c>
      <c r="AE102" s="344">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6"/>
      <c r="C103" s="327"/>
      <c r="D103" s="327"/>
      <c r="E103" s="327"/>
      <c r="F103" s="312"/>
      <c r="G103" s="326"/>
      <c r="H103" s="312"/>
      <c r="I103" s="312"/>
      <c r="J103" s="314"/>
      <c r="K103" s="312"/>
      <c r="L103" s="314"/>
      <c r="M103" s="312"/>
      <c r="N103" s="312"/>
      <c r="O103" s="312"/>
      <c r="P103" s="315"/>
      <c r="Q103" s="313"/>
      <c r="R103" s="311"/>
      <c r="S103" s="312"/>
      <c r="T103" s="153" t="s">
        <v>51</v>
      </c>
      <c r="U103" s="218">
        <f>IFERROR(VLOOKUP(T103,vstupy!$B$2:$C$12,2,FALSE),0)</f>
        <v>0</v>
      </c>
      <c r="V103" s="313"/>
      <c r="W103" s="333"/>
      <c r="X103" s="330"/>
      <c r="Y103" s="308"/>
      <c r="Z103" s="308"/>
      <c r="AA103" s="308"/>
      <c r="AB103" s="308"/>
      <c r="AC103" s="308"/>
      <c r="AD103" s="308"/>
      <c r="AE103" s="345"/>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6"/>
      <c r="C104" s="327"/>
      <c r="D104" s="327"/>
      <c r="E104" s="327"/>
      <c r="F104" s="312"/>
      <c r="G104" s="326"/>
      <c r="H104" s="312"/>
      <c r="I104" s="312"/>
      <c r="J104" s="314"/>
      <c r="K104" s="312"/>
      <c r="L104" s="314"/>
      <c r="M104" s="312"/>
      <c r="N104" s="312"/>
      <c r="O104" s="312"/>
      <c r="P104" s="315"/>
      <c r="Q104" s="313"/>
      <c r="R104" s="311"/>
      <c r="S104" s="312"/>
      <c r="T104" s="153" t="s">
        <v>51</v>
      </c>
      <c r="U104" s="218">
        <f>IFERROR(VLOOKUP(T104,vstupy!$B$2:$C$12,2,FALSE),0)</f>
        <v>0</v>
      </c>
      <c r="V104" s="313"/>
      <c r="W104" s="333"/>
      <c r="X104" s="331"/>
      <c r="Y104" s="308"/>
      <c r="Z104" s="308"/>
      <c r="AA104" s="308"/>
      <c r="AB104" s="308"/>
      <c r="AC104" s="308"/>
      <c r="AD104" s="308"/>
      <c r="AE104" s="345"/>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6">
        <v>33</v>
      </c>
      <c r="C105" s="327"/>
      <c r="D105" s="327"/>
      <c r="E105" s="327"/>
      <c r="F105" s="312" t="s">
        <v>178</v>
      </c>
      <c r="G105" s="326"/>
      <c r="H105" s="312"/>
      <c r="I105" s="312"/>
      <c r="J105" s="314">
        <f t="shared" ref="J105" si="1379">IF(I105="N",0,I105)</f>
        <v>0</v>
      </c>
      <c r="K105" s="312"/>
      <c r="L105" s="314">
        <f t="shared" si="1121"/>
        <v>0</v>
      </c>
      <c r="M105" s="312" t="s">
        <v>178</v>
      </c>
      <c r="N105" s="312"/>
      <c r="O105" s="312"/>
      <c r="P105" s="315"/>
      <c r="Q105" s="313" t="s">
        <v>50</v>
      </c>
      <c r="R105" s="311">
        <f>VLOOKUP(Q105,vstupy!$B$17:$C$27,2,FALSE)</f>
        <v>0</v>
      </c>
      <c r="S105" s="312"/>
      <c r="T105" s="153" t="s">
        <v>51</v>
      </c>
      <c r="U105" s="218">
        <f>IFERROR(VLOOKUP(T105,vstupy!$B$2:$C$12,2,FALSE),0)</f>
        <v>0</v>
      </c>
      <c r="V105" s="313" t="s">
        <v>50</v>
      </c>
      <c r="W105" s="332">
        <f>VLOOKUP(V105,vstupy!$B$17:$C$27,2,FALSE)</f>
        <v>0</v>
      </c>
      <c r="X105" s="330"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3">
        <f t="shared" ref="AD105" si="1384">IF(S105&gt;0,IF(W105&gt;0,($G$6/160)*(S105/60)*W105,0),IF(W105&gt;0,($G$6/160)*((U105+U106+U107)/60)*W105,0))</f>
        <v>0</v>
      </c>
      <c r="AE105" s="344">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6"/>
      <c r="C106" s="327"/>
      <c r="D106" s="327"/>
      <c r="E106" s="327"/>
      <c r="F106" s="312"/>
      <c r="G106" s="326"/>
      <c r="H106" s="312"/>
      <c r="I106" s="312"/>
      <c r="J106" s="314"/>
      <c r="K106" s="312"/>
      <c r="L106" s="314"/>
      <c r="M106" s="312"/>
      <c r="N106" s="312"/>
      <c r="O106" s="312"/>
      <c r="P106" s="315"/>
      <c r="Q106" s="313"/>
      <c r="R106" s="311"/>
      <c r="S106" s="312"/>
      <c r="T106" s="153" t="s">
        <v>51</v>
      </c>
      <c r="U106" s="218">
        <f>IFERROR(VLOOKUP(T106,vstupy!$B$2:$C$12,2,FALSE),0)</f>
        <v>0</v>
      </c>
      <c r="V106" s="313"/>
      <c r="W106" s="333"/>
      <c r="X106" s="330"/>
      <c r="Y106" s="308"/>
      <c r="Z106" s="308"/>
      <c r="AA106" s="308"/>
      <c r="AB106" s="308"/>
      <c r="AC106" s="308"/>
      <c r="AD106" s="308"/>
      <c r="AE106" s="345"/>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6"/>
      <c r="C107" s="327"/>
      <c r="D107" s="327"/>
      <c r="E107" s="327"/>
      <c r="F107" s="312"/>
      <c r="G107" s="326"/>
      <c r="H107" s="312"/>
      <c r="I107" s="312"/>
      <c r="J107" s="314"/>
      <c r="K107" s="312"/>
      <c r="L107" s="314"/>
      <c r="M107" s="312"/>
      <c r="N107" s="312"/>
      <c r="O107" s="312"/>
      <c r="P107" s="315"/>
      <c r="Q107" s="313"/>
      <c r="R107" s="311"/>
      <c r="S107" s="312"/>
      <c r="T107" s="153" t="s">
        <v>51</v>
      </c>
      <c r="U107" s="218">
        <f>IFERROR(VLOOKUP(T107,vstupy!$B$2:$C$12,2,FALSE),0)</f>
        <v>0</v>
      </c>
      <c r="V107" s="313"/>
      <c r="W107" s="333"/>
      <c r="X107" s="331"/>
      <c r="Y107" s="308"/>
      <c r="Z107" s="308"/>
      <c r="AA107" s="308"/>
      <c r="AB107" s="308"/>
      <c r="AC107" s="308"/>
      <c r="AD107" s="308"/>
      <c r="AE107" s="345"/>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6">
        <v>34</v>
      </c>
      <c r="C108" s="327"/>
      <c r="D108" s="327"/>
      <c r="E108" s="327"/>
      <c r="F108" s="312" t="s">
        <v>178</v>
      </c>
      <c r="G108" s="326"/>
      <c r="H108" s="312"/>
      <c r="I108" s="312"/>
      <c r="J108" s="314">
        <f t="shared" ref="J108" si="1422">IF(I108="N",0,I108)</f>
        <v>0</v>
      </c>
      <c r="K108" s="312"/>
      <c r="L108" s="314">
        <f t="shared" si="1121"/>
        <v>0</v>
      </c>
      <c r="M108" s="312" t="s">
        <v>178</v>
      </c>
      <c r="N108" s="312"/>
      <c r="O108" s="312"/>
      <c r="P108" s="315"/>
      <c r="Q108" s="313" t="s">
        <v>50</v>
      </c>
      <c r="R108" s="311">
        <f>VLOOKUP(Q108,vstupy!$B$17:$C$27,2,FALSE)</f>
        <v>0</v>
      </c>
      <c r="S108" s="312"/>
      <c r="T108" s="153" t="s">
        <v>51</v>
      </c>
      <c r="U108" s="218">
        <f>IFERROR(VLOOKUP(T108,vstupy!$B$2:$C$12,2,FALSE),0)</f>
        <v>0</v>
      </c>
      <c r="V108" s="313" t="s">
        <v>50</v>
      </c>
      <c r="W108" s="332">
        <f>VLOOKUP(V108,vstupy!$B$17:$C$27,2,FALSE)</f>
        <v>0</v>
      </c>
      <c r="X108" s="330"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3">
        <f t="shared" ref="AD108" si="1427">IF(S108&gt;0,IF(W108&gt;0,($G$6/160)*(S108/60)*W108,0),IF(W108&gt;0,($G$6/160)*((U108+U109+U110)/60)*W108,0))</f>
        <v>0</v>
      </c>
      <c r="AE108" s="344">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6"/>
      <c r="C109" s="327"/>
      <c r="D109" s="327"/>
      <c r="E109" s="327"/>
      <c r="F109" s="312"/>
      <c r="G109" s="326"/>
      <c r="H109" s="312"/>
      <c r="I109" s="312"/>
      <c r="J109" s="314"/>
      <c r="K109" s="312"/>
      <c r="L109" s="314"/>
      <c r="M109" s="312"/>
      <c r="N109" s="312"/>
      <c r="O109" s="312"/>
      <c r="P109" s="315"/>
      <c r="Q109" s="313"/>
      <c r="R109" s="311"/>
      <c r="S109" s="312"/>
      <c r="T109" s="153" t="s">
        <v>51</v>
      </c>
      <c r="U109" s="218">
        <f>IFERROR(VLOOKUP(T109,vstupy!$B$2:$C$12,2,FALSE),0)</f>
        <v>0</v>
      </c>
      <c r="V109" s="313"/>
      <c r="W109" s="333"/>
      <c r="X109" s="330"/>
      <c r="Y109" s="308"/>
      <c r="Z109" s="308"/>
      <c r="AA109" s="308"/>
      <c r="AB109" s="308"/>
      <c r="AC109" s="308"/>
      <c r="AD109" s="308"/>
      <c r="AE109" s="345"/>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6"/>
      <c r="C110" s="327"/>
      <c r="D110" s="327"/>
      <c r="E110" s="327"/>
      <c r="F110" s="312"/>
      <c r="G110" s="326"/>
      <c r="H110" s="312"/>
      <c r="I110" s="312"/>
      <c r="J110" s="314"/>
      <c r="K110" s="312"/>
      <c r="L110" s="314"/>
      <c r="M110" s="312"/>
      <c r="N110" s="312"/>
      <c r="O110" s="312"/>
      <c r="P110" s="315"/>
      <c r="Q110" s="313"/>
      <c r="R110" s="311"/>
      <c r="S110" s="312"/>
      <c r="T110" s="153" t="s">
        <v>51</v>
      </c>
      <c r="U110" s="218">
        <f>IFERROR(VLOOKUP(T110,vstupy!$B$2:$C$12,2,FALSE),0)</f>
        <v>0</v>
      </c>
      <c r="V110" s="313"/>
      <c r="W110" s="333"/>
      <c r="X110" s="331"/>
      <c r="Y110" s="308"/>
      <c r="Z110" s="308"/>
      <c r="AA110" s="308"/>
      <c r="AB110" s="308"/>
      <c r="AC110" s="308"/>
      <c r="AD110" s="308"/>
      <c r="AE110" s="345"/>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6">
        <v>35</v>
      </c>
      <c r="C111" s="327"/>
      <c r="D111" s="327"/>
      <c r="E111" s="327"/>
      <c r="F111" s="312" t="s">
        <v>178</v>
      </c>
      <c r="G111" s="326"/>
      <c r="H111" s="312"/>
      <c r="I111" s="312"/>
      <c r="J111" s="314">
        <f t="shared" ref="J111" si="1465">IF(I111="N",0,I111)</f>
        <v>0</v>
      </c>
      <c r="K111" s="312"/>
      <c r="L111" s="314">
        <f t="shared" si="1121"/>
        <v>0</v>
      </c>
      <c r="M111" s="312" t="s">
        <v>178</v>
      </c>
      <c r="N111" s="312"/>
      <c r="O111" s="312"/>
      <c r="P111" s="315"/>
      <c r="Q111" s="313" t="s">
        <v>50</v>
      </c>
      <c r="R111" s="311">
        <f>VLOOKUP(Q111,vstupy!$B$17:$C$27,2,FALSE)</f>
        <v>0</v>
      </c>
      <c r="S111" s="312"/>
      <c r="T111" s="153" t="s">
        <v>51</v>
      </c>
      <c r="U111" s="218">
        <f>IFERROR(VLOOKUP(T111,vstupy!$B$2:$C$12,2,FALSE),0)</f>
        <v>0</v>
      </c>
      <c r="V111" s="313" t="s">
        <v>50</v>
      </c>
      <c r="W111" s="332">
        <f>VLOOKUP(V111,vstupy!$B$17:$C$27,2,FALSE)</f>
        <v>0</v>
      </c>
      <c r="X111" s="330"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3">
        <f t="shared" ref="AD111" si="1470">IF(S111&gt;0,IF(W111&gt;0,($G$6/160)*(S111/60)*W111,0),IF(W111&gt;0,($G$6/160)*((U111+U112+U113)/60)*W111,0))</f>
        <v>0</v>
      </c>
      <c r="AE111" s="344">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6"/>
      <c r="C112" s="327"/>
      <c r="D112" s="327"/>
      <c r="E112" s="327"/>
      <c r="F112" s="312"/>
      <c r="G112" s="326"/>
      <c r="H112" s="312"/>
      <c r="I112" s="312"/>
      <c r="J112" s="314"/>
      <c r="K112" s="312"/>
      <c r="L112" s="314"/>
      <c r="M112" s="312"/>
      <c r="N112" s="312"/>
      <c r="O112" s="312"/>
      <c r="P112" s="315"/>
      <c r="Q112" s="313"/>
      <c r="R112" s="311"/>
      <c r="S112" s="312"/>
      <c r="T112" s="153" t="s">
        <v>51</v>
      </c>
      <c r="U112" s="218">
        <f>IFERROR(VLOOKUP(T112,vstupy!$B$2:$C$12,2,FALSE),0)</f>
        <v>0</v>
      </c>
      <c r="V112" s="313"/>
      <c r="W112" s="333"/>
      <c r="X112" s="330"/>
      <c r="Y112" s="308"/>
      <c r="Z112" s="308"/>
      <c r="AA112" s="308"/>
      <c r="AB112" s="308"/>
      <c r="AC112" s="308"/>
      <c r="AD112" s="308"/>
      <c r="AE112" s="345"/>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6"/>
      <c r="C113" s="327"/>
      <c r="D113" s="327"/>
      <c r="E113" s="327"/>
      <c r="F113" s="312"/>
      <c r="G113" s="326"/>
      <c r="H113" s="312"/>
      <c r="I113" s="312"/>
      <c r="J113" s="314"/>
      <c r="K113" s="312"/>
      <c r="L113" s="314"/>
      <c r="M113" s="312"/>
      <c r="N113" s="312"/>
      <c r="O113" s="312"/>
      <c r="P113" s="315"/>
      <c r="Q113" s="313"/>
      <c r="R113" s="311"/>
      <c r="S113" s="312"/>
      <c r="T113" s="153" t="s">
        <v>51</v>
      </c>
      <c r="U113" s="218">
        <f>IFERROR(VLOOKUP(T113,vstupy!$B$2:$C$12,2,FALSE),0)</f>
        <v>0</v>
      </c>
      <c r="V113" s="313"/>
      <c r="W113" s="333"/>
      <c r="X113" s="331"/>
      <c r="Y113" s="308"/>
      <c r="Z113" s="308"/>
      <c r="AA113" s="308"/>
      <c r="AB113" s="308"/>
      <c r="AC113" s="308"/>
      <c r="AD113" s="308"/>
      <c r="AE113" s="345"/>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6">
        <v>36</v>
      </c>
      <c r="C114" s="327"/>
      <c r="D114" s="327"/>
      <c r="E114" s="327"/>
      <c r="F114" s="312" t="s">
        <v>178</v>
      </c>
      <c r="G114" s="326"/>
      <c r="H114" s="312"/>
      <c r="I114" s="312"/>
      <c r="J114" s="314">
        <f t="shared" ref="J114" si="1508">IF(I114="N",0,I114)</f>
        <v>0</v>
      </c>
      <c r="K114" s="312"/>
      <c r="L114" s="314">
        <f t="shared" si="1121"/>
        <v>0</v>
      </c>
      <c r="M114" s="312" t="s">
        <v>178</v>
      </c>
      <c r="N114" s="312"/>
      <c r="O114" s="312"/>
      <c r="P114" s="315"/>
      <c r="Q114" s="313" t="s">
        <v>50</v>
      </c>
      <c r="R114" s="311">
        <f>VLOOKUP(Q114,vstupy!$B$17:$C$27,2,FALSE)</f>
        <v>0</v>
      </c>
      <c r="S114" s="312"/>
      <c r="T114" s="153" t="s">
        <v>51</v>
      </c>
      <c r="U114" s="218">
        <f>IFERROR(VLOOKUP(T114,vstupy!$B$2:$C$12,2,FALSE),0)</f>
        <v>0</v>
      </c>
      <c r="V114" s="313" t="s">
        <v>50</v>
      </c>
      <c r="W114" s="332">
        <f>VLOOKUP(V114,vstupy!$B$17:$C$27,2,FALSE)</f>
        <v>0</v>
      </c>
      <c r="X114" s="330"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3">
        <f t="shared" ref="AD114" si="1513">IF(S114&gt;0,IF(W114&gt;0,($G$6/160)*(S114/60)*W114,0),IF(W114&gt;0,($G$6/160)*((U114+U115+U116)/60)*W114,0))</f>
        <v>0</v>
      </c>
      <c r="AE114" s="344">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6"/>
      <c r="C115" s="327"/>
      <c r="D115" s="327"/>
      <c r="E115" s="327"/>
      <c r="F115" s="312"/>
      <c r="G115" s="326"/>
      <c r="H115" s="312"/>
      <c r="I115" s="312"/>
      <c r="J115" s="314"/>
      <c r="K115" s="312"/>
      <c r="L115" s="314"/>
      <c r="M115" s="312"/>
      <c r="N115" s="312"/>
      <c r="O115" s="312"/>
      <c r="P115" s="315"/>
      <c r="Q115" s="313"/>
      <c r="R115" s="311"/>
      <c r="S115" s="312"/>
      <c r="T115" s="153" t="s">
        <v>51</v>
      </c>
      <c r="U115" s="218">
        <f>IFERROR(VLOOKUP(T115,vstupy!$B$2:$C$12,2,FALSE),0)</f>
        <v>0</v>
      </c>
      <c r="V115" s="313"/>
      <c r="W115" s="333"/>
      <c r="X115" s="330"/>
      <c r="Y115" s="308"/>
      <c r="Z115" s="308"/>
      <c r="AA115" s="308"/>
      <c r="AB115" s="308"/>
      <c r="AC115" s="308"/>
      <c r="AD115" s="308"/>
      <c r="AE115" s="345"/>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6"/>
      <c r="C116" s="327"/>
      <c r="D116" s="327"/>
      <c r="E116" s="327"/>
      <c r="F116" s="312"/>
      <c r="G116" s="326"/>
      <c r="H116" s="312"/>
      <c r="I116" s="312"/>
      <c r="J116" s="314"/>
      <c r="K116" s="312"/>
      <c r="L116" s="314"/>
      <c r="M116" s="312"/>
      <c r="N116" s="312"/>
      <c r="O116" s="312"/>
      <c r="P116" s="315"/>
      <c r="Q116" s="313"/>
      <c r="R116" s="311"/>
      <c r="S116" s="312"/>
      <c r="T116" s="153" t="s">
        <v>51</v>
      </c>
      <c r="U116" s="218">
        <f>IFERROR(VLOOKUP(T116,vstupy!$B$2:$C$12,2,FALSE),0)</f>
        <v>0</v>
      </c>
      <c r="V116" s="313"/>
      <c r="W116" s="333"/>
      <c r="X116" s="331"/>
      <c r="Y116" s="308"/>
      <c r="Z116" s="308"/>
      <c r="AA116" s="308"/>
      <c r="AB116" s="308"/>
      <c r="AC116" s="308"/>
      <c r="AD116" s="308"/>
      <c r="AE116" s="345"/>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6">
        <v>37</v>
      </c>
      <c r="C117" s="327"/>
      <c r="D117" s="327"/>
      <c r="E117" s="327"/>
      <c r="F117" s="312" t="s">
        <v>178</v>
      </c>
      <c r="G117" s="326"/>
      <c r="H117" s="312"/>
      <c r="I117" s="312"/>
      <c r="J117" s="314">
        <f t="shared" ref="J117" si="1551">IF(I117="N",0,I117)</f>
        <v>0</v>
      </c>
      <c r="K117" s="312"/>
      <c r="L117" s="314">
        <f t="shared" si="1121"/>
        <v>0</v>
      </c>
      <c r="M117" s="312" t="s">
        <v>178</v>
      </c>
      <c r="N117" s="312"/>
      <c r="O117" s="312"/>
      <c r="P117" s="315"/>
      <c r="Q117" s="313" t="s">
        <v>50</v>
      </c>
      <c r="R117" s="311">
        <f>VLOOKUP(Q117,vstupy!$B$17:$C$27,2,FALSE)</f>
        <v>0</v>
      </c>
      <c r="S117" s="312"/>
      <c r="T117" s="153" t="s">
        <v>51</v>
      </c>
      <c r="U117" s="218">
        <f>IFERROR(VLOOKUP(T117,vstupy!$B$2:$C$12,2,FALSE),0)</f>
        <v>0</v>
      </c>
      <c r="V117" s="313" t="s">
        <v>50</v>
      </c>
      <c r="W117" s="332">
        <f>VLOOKUP(V117,vstupy!$B$17:$C$27,2,FALSE)</f>
        <v>0</v>
      </c>
      <c r="X117" s="330"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3">
        <f t="shared" ref="AD117" si="1557">IF(S117&gt;0,IF(W117&gt;0,($G$6/160)*(S117/60)*W117,0),IF(W117&gt;0,($G$6/160)*((U117+U118+U119)/60)*W117,0))</f>
        <v>0</v>
      </c>
      <c r="AE117" s="344">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6"/>
      <c r="C118" s="327"/>
      <c r="D118" s="327"/>
      <c r="E118" s="327"/>
      <c r="F118" s="312"/>
      <c r="G118" s="326"/>
      <c r="H118" s="312"/>
      <c r="I118" s="312"/>
      <c r="J118" s="314"/>
      <c r="K118" s="312"/>
      <c r="L118" s="314"/>
      <c r="M118" s="312"/>
      <c r="N118" s="312"/>
      <c r="O118" s="312"/>
      <c r="P118" s="315"/>
      <c r="Q118" s="313"/>
      <c r="R118" s="311"/>
      <c r="S118" s="312"/>
      <c r="T118" s="153" t="s">
        <v>51</v>
      </c>
      <c r="U118" s="218">
        <f>IFERROR(VLOOKUP(T118,vstupy!$B$2:$C$12,2,FALSE),0)</f>
        <v>0</v>
      </c>
      <c r="V118" s="313"/>
      <c r="W118" s="333"/>
      <c r="X118" s="330"/>
      <c r="Y118" s="308"/>
      <c r="Z118" s="308"/>
      <c r="AA118" s="308"/>
      <c r="AB118" s="308"/>
      <c r="AC118" s="308"/>
      <c r="AD118" s="308"/>
      <c r="AE118" s="345"/>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6"/>
      <c r="C119" s="327"/>
      <c r="D119" s="327"/>
      <c r="E119" s="327"/>
      <c r="F119" s="312"/>
      <c r="G119" s="326"/>
      <c r="H119" s="312"/>
      <c r="I119" s="312"/>
      <c r="J119" s="314"/>
      <c r="K119" s="312"/>
      <c r="L119" s="314"/>
      <c r="M119" s="312"/>
      <c r="N119" s="312"/>
      <c r="O119" s="312"/>
      <c r="P119" s="315"/>
      <c r="Q119" s="313"/>
      <c r="R119" s="311"/>
      <c r="S119" s="312"/>
      <c r="T119" s="153" t="s">
        <v>51</v>
      </c>
      <c r="U119" s="218">
        <f>IFERROR(VLOOKUP(T119,vstupy!$B$2:$C$12,2,FALSE),0)</f>
        <v>0</v>
      </c>
      <c r="V119" s="313"/>
      <c r="W119" s="333"/>
      <c r="X119" s="331"/>
      <c r="Y119" s="308"/>
      <c r="Z119" s="308"/>
      <c r="AA119" s="308"/>
      <c r="AB119" s="308"/>
      <c r="AC119" s="308"/>
      <c r="AD119" s="308"/>
      <c r="AE119" s="345"/>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6">
        <v>38</v>
      </c>
      <c r="C120" s="327"/>
      <c r="D120" s="327"/>
      <c r="E120" s="327"/>
      <c r="F120" s="312" t="s">
        <v>178</v>
      </c>
      <c r="G120" s="326"/>
      <c r="H120" s="312"/>
      <c r="I120" s="312"/>
      <c r="J120" s="314">
        <f t="shared" ref="J120" si="1595">IF(I120="N",0,I120)</f>
        <v>0</v>
      </c>
      <c r="K120" s="312"/>
      <c r="L120" s="314">
        <f t="shared" si="1121"/>
        <v>0</v>
      </c>
      <c r="M120" s="312" t="s">
        <v>178</v>
      </c>
      <c r="N120" s="312"/>
      <c r="O120" s="312"/>
      <c r="P120" s="315"/>
      <c r="Q120" s="313" t="s">
        <v>50</v>
      </c>
      <c r="R120" s="311">
        <f>VLOOKUP(Q120,vstupy!$B$17:$C$27,2,FALSE)</f>
        <v>0</v>
      </c>
      <c r="S120" s="312"/>
      <c r="T120" s="153" t="s">
        <v>51</v>
      </c>
      <c r="U120" s="218">
        <f>IFERROR(VLOOKUP(T120,vstupy!$B$2:$C$12,2,FALSE),0)</f>
        <v>0</v>
      </c>
      <c r="V120" s="313" t="s">
        <v>50</v>
      </c>
      <c r="W120" s="332">
        <f>VLOOKUP(V120,vstupy!$B$17:$C$27,2,FALSE)</f>
        <v>0</v>
      </c>
      <c r="X120" s="330"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3">
        <f t="shared" ref="AD120" si="1601">IF(S120&gt;0,IF(W120&gt;0,($G$6/160)*(S120/60)*W120,0),IF(W120&gt;0,($G$6/160)*((U120+U121+U122)/60)*W120,0))</f>
        <v>0</v>
      </c>
      <c r="AE120" s="344">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6"/>
      <c r="C121" s="327"/>
      <c r="D121" s="327"/>
      <c r="E121" s="327"/>
      <c r="F121" s="312"/>
      <c r="G121" s="326"/>
      <c r="H121" s="312"/>
      <c r="I121" s="312"/>
      <c r="J121" s="314"/>
      <c r="K121" s="312"/>
      <c r="L121" s="314"/>
      <c r="M121" s="312"/>
      <c r="N121" s="312"/>
      <c r="O121" s="312"/>
      <c r="P121" s="315"/>
      <c r="Q121" s="313"/>
      <c r="R121" s="311"/>
      <c r="S121" s="312"/>
      <c r="T121" s="153" t="s">
        <v>51</v>
      </c>
      <c r="U121" s="218">
        <f>IFERROR(VLOOKUP(T121,vstupy!$B$2:$C$12,2,FALSE),0)</f>
        <v>0</v>
      </c>
      <c r="V121" s="313"/>
      <c r="W121" s="333"/>
      <c r="X121" s="330"/>
      <c r="Y121" s="308"/>
      <c r="Z121" s="308"/>
      <c r="AA121" s="308"/>
      <c r="AB121" s="308"/>
      <c r="AC121" s="308"/>
      <c r="AD121" s="308"/>
      <c r="AE121" s="345"/>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6"/>
      <c r="C122" s="327"/>
      <c r="D122" s="327"/>
      <c r="E122" s="327"/>
      <c r="F122" s="312"/>
      <c r="G122" s="326"/>
      <c r="H122" s="312"/>
      <c r="I122" s="312"/>
      <c r="J122" s="314"/>
      <c r="K122" s="312"/>
      <c r="L122" s="314"/>
      <c r="M122" s="312"/>
      <c r="N122" s="312"/>
      <c r="O122" s="312"/>
      <c r="P122" s="315"/>
      <c r="Q122" s="313"/>
      <c r="R122" s="311"/>
      <c r="S122" s="312"/>
      <c r="T122" s="153" t="s">
        <v>51</v>
      </c>
      <c r="U122" s="218">
        <f>IFERROR(VLOOKUP(T122,vstupy!$B$2:$C$12,2,FALSE),0)</f>
        <v>0</v>
      </c>
      <c r="V122" s="313"/>
      <c r="W122" s="333"/>
      <c r="X122" s="331"/>
      <c r="Y122" s="308"/>
      <c r="Z122" s="308"/>
      <c r="AA122" s="308"/>
      <c r="AB122" s="308"/>
      <c r="AC122" s="308"/>
      <c r="AD122" s="308"/>
      <c r="AE122" s="345"/>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6">
        <v>39</v>
      </c>
      <c r="C123" s="327"/>
      <c r="D123" s="327"/>
      <c r="E123" s="327"/>
      <c r="F123" s="312" t="s">
        <v>178</v>
      </c>
      <c r="G123" s="326"/>
      <c r="H123" s="312"/>
      <c r="I123" s="312"/>
      <c r="J123" s="314">
        <f t="shared" ref="J123" si="1639">IF(I123="N",0,I123)</f>
        <v>0</v>
      </c>
      <c r="K123" s="312"/>
      <c r="L123" s="314">
        <f t="shared" si="1121"/>
        <v>0</v>
      </c>
      <c r="M123" s="312" t="s">
        <v>178</v>
      </c>
      <c r="N123" s="312"/>
      <c r="O123" s="312"/>
      <c r="P123" s="315"/>
      <c r="Q123" s="313" t="s">
        <v>50</v>
      </c>
      <c r="R123" s="311">
        <f>VLOOKUP(Q123,vstupy!$B$17:$C$27,2,FALSE)</f>
        <v>0</v>
      </c>
      <c r="S123" s="312"/>
      <c r="T123" s="153" t="s">
        <v>51</v>
      </c>
      <c r="U123" s="218">
        <f>IFERROR(VLOOKUP(T123,vstupy!$B$2:$C$12,2,FALSE),0)</f>
        <v>0</v>
      </c>
      <c r="V123" s="313" t="s">
        <v>50</v>
      </c>
      <c r="W123" s="332">
        <f>VLOOKUP(V123,vstupy!$B$17:$C$27,2,FALSE)</f>
        <v>0</v>
      </c>
      <c r="X123" s="330"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3">
        <f t="shared" ref="AD123" si="1645">IF(S123&gt;0,IF(W123&gt;0,($G$6/160)*(S123/60)*W123,0),IF(W123&gt;0,($G$6/160)*((U123+U124+U125)/60)*W123,0))</f>
        <v>0</v>
      </c>
      <c r="AE123" s="344">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6"/>
      <c r="C124" s="327"/>
      <c r="D124" s="327"/>
      <c r="E124" s="327"/>
      <c r="F124" s="312"/>
      <c r="G124" s="326"/>
      <c r="H124" s="312"/>
      <c r="I124" s="312"/>
      <c r="J124" s="314"/>
      <c r="K124" s="312"/>
      <c r="L124" s="314"/>
      <c r="M124" s="312"/>
      <c r="N124" s="312"/>
      <c r="O124" s="312"/>
      <c r="P124" s="315"/>
      <c r="Q124" s="313"/>
      <c r="R124" s="311"/>
      <c r="S124" s="312"/>
      <c r="T124" s="153" t="s">
        <v>51</v>
      </c>
      <c r="U124" s="218">
        <f>IFERROR(VLOOKUP(T124,vstupy!$B$2:$C$12,2,FALSE),0)</f>
        <v>0</v>
      </c>
      <c r="V124" s="313"/>
      <c r="W124" s="333"/>
      <c r="X124" s="330"/>
      <c r="Y124" s="308"/>
      <c r="Z124" s="308"/>
      <c r="AA124" s="308"/>
      <c r="AB124" s="308"/>
      <c r="AC124" s="308"/>
      <c r="AD124" s="308"/>
      <c r="AE124" s="345"/>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6"/>
      <c r="C125" s="327"/>
      <c r="D125" s="327"/>
      <c r="E125" s="327"/>
      <c r="F125" s="312"/>
      <c r="G125" s="326"/>
      <c r="H125" s="312"/>
      <c r="I125" s="312"/>
      <c r="J125" s="314"/>
      <c r="K125" s="312"/>
      <c r="L125" s="314"/>
      <c r="M125" s="312"/>
      <c r="N125" s="312"/>
      <c r="O125" s="312"/>
      <c r="P125" s="315"/>
      <c r="Q125" s="313"/>
      <c r="R125" s="311"/>
      <c r="S125" s="312"/>
      <c r="T125" s="153" t="s">
        <v>51</v>
      </c>
      <c r="U125" s="218">
        <f>IFERROR(VLOOKUP(T125,vstupy!$B$2:$C$12,2,FALSE),0)</f>
        <v>0</v>
      </c>
      <c r="V125" s="313"/>
      <c r="W125" s="333"/>
      <c r="X125" s="331"/>
      <c r="Y125" s="308"/>
      <c r="Z125" s="308"/>
      <c r="AA125" s="308"/>
      <c r="AB125" s="308"/>
      <c r="AC125" s="308"/>
      <c r="AD125" s="308"/>
      <c r="AE125" s="345"/>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6">
        <v>40</v>
      </c>
      <c r="C126" s="327"/>
      <c r="D126" s="327"/>
      <c r="E126" s="327"/>
      <c r="F126" s="312" t="s">
        <v>178</v>
      </c>
      <c r="G126" s="326"/>
      <c r="H126" s="312"/>
      <c r="I126" s="312"/>
      <c r="J126" s="314">
        <f t="shared" ref="J126" si="1683">IF(I126="N",0,I126)</f>
        <v>0</v>
      </c>
      <c r="K126" s="312"/>
      <c r="L126" s="314">
        <f t="shared" si="1121"/>
        <v>0</v>
      </c>
      <c r="M126" s="312" t="s">
        <v>178</v>
      </c>
      <c r="N126" s="312"/>
      <c r="O126" s="312"/>
      <c r="P126" s="315"/>
      <c r="Q126" s="313" t="s">
        <v>50</v>
      </c>
      <c r="R126" s="311">
        <f>VLOOKUP(Q126,vstupy!$B$17:$C$27,2,FALSE)</f>
        <v>0</v>
      </c>
      <c r="S126" s="312"/>
      <c r="T126" s="153" t="s">
        <v>51</v>
      </c>
      <c r="U126" s="218">
        <f>IFERROR(VLOOKUP(T126,vstupy!$B$2:$C$12,2,FALSE),0)</f>
        <v>0</v>
      </c>
      <c r="V126" s="313" t="s">
        <v>50</v>
      </c>
      <c r="W126" s="332">
        <f>VLOOKUP(V126,vstupy!$B$17:$C$27,2,FALSE)</f>
        <v>0</v>
      </c>
      <c r="X126" s="330"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3">
        <f t="shared" ref="AD126" si="1689">IF(S126&gt;0,IF(W126&gt;0,($G$6/160)*(S126/60)*W126,0),IF(W126&gt;0,($G$6/160)*((U126+U127+U128)/60)*W126,0))</f>
        <v>0</v>
      </c>
      <c r="AE126" s="344">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6"/>
      <c r="C127" s="327"/>
      <c r="D127" s="327"/>
      <c r="E127" s="327"/>
      <c r="F127" s="312"/>
      <c r="G127" s="326"/>
      <c r="H127" s="312"/>
      <c r="I127" s="312"/>
      <c r="J127" s="314"/>
      <c r="K127" s="312"/>
      <c r="L127" s="314"/>
      <c r="M127" s="312"/>
      <c r="N127" s="312"/>
      <c r="O127" s="312"/>
      <c r="P127" s="315"/>
      <c r="Q127" s="313"/>
      <c r="R127" s="311"/>
      <c r="S127" s="312"/>
      <c r="T127" s="153" t="s">
        <v>51</v>
      </c>
      <c r="U127" s="218">
        <f>IFERROR(VLOOKUP(T127,vstupy!$B$2:$C$12,2,FALSE),0)</f>
        <v>0</v>
      </c>
      <c r="V127" s="313"/>
      <c r="W127" s="333"/>
      <c r="X127" s="330"/>
      <c r="Y127" s="308"/>
      <c r="Z127" s="308"/>
      <c r="AA127" s="308"/>
      <c r="AB127" s="308"/>
      <c r="AC127" s="308"/>
      <c r="AD127" s="308"/>
      <c r="AE127" s="345"/>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6"/>
      <c r="C128" s="327"/>
      <c r="D128" s="327"/>
      <c r="E128" s="327"/>
      <c r="F128" s="312"/>
      <c r="G128" s="326"/>
      <c r="H128" s="312"/>
      <c r="I128" s="312"/>
      <c r="J128" s="314"/>
      <c r="K128" s="312"/>
      <c r="L128" s="314"/>
      <c r="M128" s="312"/>
      <c r="N128" s="312"/>
      <c r="O128" s="312"/>
      <c r="P128" s="315"/>
      <c r="Q128" s="313"/>
      <c r="R128" s="311"/>
      <c r="S128" s="312"/>
      <c r="T128" s="153" t="s">
        <v>51</v>
      </c>
      <c r="U128" s="218">
        <f>IFERROR(VLOOKUP(T128,vstupy!$B$2:$C$12,2,FALSE),0)</f>
        <v>0</v>
      </c>
      <c r="V128" s="313"/>
      <c r="W128" s="333"/>
      <c r="X128" s="331"/>
      <c r="Y128" s="308"/>
      <c r="Z128" s="308"/>
      <c r="AA128" s="308"/>
      <c r="AB128" s="308"/>
      <c r="AC128" s="308"/>
      <c r="AD128" s="308"/>
      <c r="AE128" s="345"/>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6">
        <v>41</v>
      </c>
      <c r="C129" s="327"/>
      <c r="D129" s="327"/>
      <c r="E129" s="327"/>
      <c r="F129" s="312" t="s">
        <v>178</v>
      </c>
      <c r="G129" s="326"/>
      <c r="H129" s="312"/>
      <c r="I129" s="312"/>
      <c r="J129" s="314">
        <f t="shared" ref="J129" si="1727">IF(I129="N",0,I129)</f>
        <v>0</v>
      </c>
      <c r="K129" s="312"/>
      <c r="L129" s="314">
        <f t="shared" si="1121"/>
        <v>0</v>
      </c>
      <c r="M129" s="312" t="s">
        <v>178</v>
      </c>
      <c r="N129" s="312"/>
      <c r="O129" s="312"/>
      <c r="P129" s="315"/>
      <c r="Q129" s="313" t="s">
        <v>50</v>
      </c>
      <c r="R129" s="311">
        <f>VLOOKUP(Q129,vstupy!$B$17:$C$27,2,FALSE)</f>
        <v>0</v>
      </c>
      <c r="S129" s="312"/>
      <c r="T129" s="153" t="s">
        <v>51</v>
      </c>
      <c r="U129" s="218">
        <f>IFERROR(VLOOKUP(T129,vstupy!$B$2:$C$12,2,FALSE),0)</f>
        <v>0</v>
      </c>
      <c r="V129" s="313" t="s">
        <v>50</v>
      </c>
      <c r="W129" s="332">
        <f>VLOOKUP(V129,vstupy!$B$17:$C$27,2,FALSE)</f>
        <v>0</v>
      </c>
      <c r="X129" s="330"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3">
        <f t="shared" ref="AD129" si="1733">IF(S129&gt;0,IF(W129&gt;0,($G$6/160)*(S129/60)*W129,0),IF(W129&gt;0,($G$6/160)*((U129+U130+U131)/60)*W129,0))</f>
        <v>0</v>
      </c>
      <c r="AE129" s="344">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6"/>
      <c r="C130" s="327"/>
      <c r="D130" s="327"/>
      <c r="E130" s="327"/>
      <c r="F130" s="312"/>
      <c r="G130" s="326"/>
      <c r="H130" s="312"/>
      <c r="I130" s="312"/>
      <c r="J130" s="314"/>
      <c r="K130" s="312"/>
      <c r="L130" s="314"/>
      <c r="M130" s="312"/>
      <c r="N130" s="312"/>
      <c r="O130" s="312"/>
      <c r="P130" s="315"/>
      <c r="Q130" s="313"/>
      <c r="R130" s="311"/>
      <c r="S130" s="312"/>
      <c r="T130" s="153" t="s">
        <v>51</v>
      </c>
      <c r="U130" s="218">
        <f>IFERROR(VLOOKUP(T130,vstupy!$B$2:$C$12,2,FALSE),0)</f>
        <v>0</v>
      </c>
      <c r="V130" s="313"/>
      <c r="W130" s="333"/>
      <c r="X130" s="330"/>
      <c r="Y130" s="308"/>
      <c r="Z130" s="308"/>
      <c r="AA130" s="308"/>
      <c r="AB130" s="308"/>
      <c r="AC130" s="308"/>
      <c r="AD130" s="308"/>
      <c r="AE130" s="345"/>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6"/>
      <c r="C131" s="327"/>
      <c r="D131" s="327"/>
      <c r="E131" s="327"/>
      <c r="F131" s="312"/>
      <c r="G131" s="326"/>
      <c r="H131" s="312"/>
      <c r="I131" s="312"/>
      <c r="J131" s="314"/>
      <c r="K131" s="312"/>
      <c r="L131" s="314"/>
      <c r="M131" s="312"/>
      <c r="N131" s="312"/>
      <c r="O131" s="312"/>
      <c r="P131" s="315"/>
      <c r="Q131" s="313"/>
      <c r="R131" s="311"/>
      <c r="S131" s="312"/>
      <c r="T131" s="153" t="s">
        <v>51</v>
      </c>
      <c r="U131" s="218">
        <f>IFERROR(VLOOKUP(T131,vstupy!$B$2:$C$12,2,FALSE),0)</f>
        <v>0</v>
      </c>
      <c r="V131" s="313"/>
      <c r="W131" s="333"/>
      <c r="X131" s="331"/>
      <c r="Y131" s="308"/>
      <c r="Z131" s="308"/>
      <c r="AA131" s="308"/>
      <c r="AB131" s="308"/>
      <c r="AC131" s="308"/>
      <c r="AD131" s="308"/>
      <c r="AE131" s="345"/>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6">
        <v>42</v>
      </c>
      <c r="C132" s="327"/>
      <c r="D132" s="327"/>
      <c r="E132" s="327"/>
      <c r="F132" s="312" t="s">
        <v>178</v>
      </c>
      <c r="G132" s="326"/>
      <c r="H132" s="312"/>
      <c r="I132" s="312"/>
      <c r="J132" s="314">
        <f t="shared" ref="J132" si="1771">IF(I132="N",0,I132)</f>
        <v>0</v>
      </c>
      <c r="K132" s="312"/>
      <c r="L132" s="314">
        <f t="shared" si="1121"/>
        <v>0</v>
      </c>
      <c r="M132" s="312" t="s">
        <v>178</v>
      </c>
      <c r="N132" s="312"/>
      <c r="O132" s="312"/>
      <c r="P132" s="315"/>
      <c r="Q132" s="313" t="s">
        <v>50</v>
      </c>
      <c r="R132" s="311">
        <f>VLOOKUP(Q132,vstupy!$B$17:$C$27,2,FALSE)</f>
        <v>0</v>
      </c>
      <c r="S132" s="312"/>
      <c r="T132" s="153" t="s">
        <v>51</v>
      </c>
      <c r="U132" s="218">
        <f>IFERROR(VLOOKUP(T132,vstupy!$B$2:$C$12,2,FALSE),0)</f>
        <v>0</v>
      </c>
      <c r="V132" s="313" t="s">
        <v>50</v>
      </c>
      <c r="W132" s="332">
        <f>VLOOKUP(V132,vstupy!$B$17:$C$27,2,FALSE)</f>
        <v>0</v>
      </c>
      <c r="X132" s="330"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3">
        <f t="shared" ref="AD132" si="1777">IF(S132&gt;0,IF(W132&gt;0,($G$6/160)*(S132/60)*W132,0),IF(W132&gt;0,($G$6/160)*((U132+U133+U134)/60)*W132,0))</f>
        <v>0</v>
      </c>
      <c r="AE132" s="344">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6"/>
      <c r="C133" s="327"/>
      <c r="D133" s="327"/>
      <c r="E133" s="327"/>
      <c r="F133" s="312"/>
      <c r="G133" s="326"/>
      <c r="H133" s="312"/>
      <c r="I133" s="312"/>
      <c r="J133" s="314"/>
      <c r="K133" s="312"/>
      <c r="L133" s="314"/>
      <c r="M133" s="312"/>
      <c r="N133" s="312"/>
      <c r="O133" s="312"/>
      <c r="P133" s="315"/>
      <c r="Q133" s="313"/>
      <c r="R133" s="311"/>
      <c r="S133" s="312"/>
      <c r="T133" s="153" t="s">
        <v>51</v>
      </c>
      <c r="U133" s="218">
        <f>IFERROR(VLOOKUP(T133,vstupy!$B$2:$C$12,2,FALSE),0)</f>
        <v>0</v>
      </c>
      <c r="V133" s="313"/>
      <c r="W133" s="333"/>
      <c r="X133" s="330"/>
      <c r="Y133" s="308"/>
      <c r="Z133" s="308"/>
      <c r="AA133" s="308"/>
      <c r="AB133" s="308"/>
      <c r="AC133" s="308"/>
      <c r="AD133" s="308"/>
      <c r="AE133" s="345"/>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6"/>
      <c r="C134" s="327"/>
      <c r="D134" s="327"/>
      <c r="E134" s="327"/>
      <c r="F134" s="312"/>
      <c r="G134" s="326"/>
      <c r="H134" s="312"/>
      <c r="I134" s="312"/>
      <c r="J134" s="314"/>
      <c r="K134" s="312"/>
      <c r="L134" s="314"/>
      <c r="M134" s="312"/>
      <c r="N134" s="312"/>
      <c r="O134" s="312"/>
      <c r="P134" s="315"/>
      <c r="Q134" s="313"/>
      <c r="R134" s="311"/>
      <c r="S134" s="312"/>
      <c r="T134" s="153" t="s">
        <v>51</v>
      </c>
      <c r="U134" s="218">
        <f>IFERROR(VLOOKUP(T134,vstupy!$B$2:$C$12,2,FALSE),0)</f>
        <v>0</v>
      </c>
      <c r="V134" s="313"/>
      <c r="W134" s="333"/>
      <c r="X134" s="331"/>
      <c r="Y134" s="308"/>
      <c r="Z134" s="308"/>
      <c r="AA134" s="308"/>
      <c r="AB134" s="308"/>
      <c r="AC134" s="308"/>
      <c r="AD134" s="308"/>
      <c r="AE134" s="345"/>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6">
        <v>43</v>
      </c>
      <c r="C135" s="327"/>
      <c r="D135" s="327"/>
      <c r="E135" s="327"/>
      <c r="F135" s="312" t="s">
        <v>178</v>
      </c>
      <c r="G135" s="326"/>
      <c r="H135" s="312"/>
      <c r="I135" s="312"/>
      <c r="J135" s="314">
        <f t="shared" ref="J135" si="1815">IF(I135="N",0,I135)</f>
        <v>0</v>
      </c>
      <c r="K135" s="312"/>
      <c r="L135" s="314">
        <f t="shared" si="1121"/>
        <v>0</v>
      </c>
      <c r="M135" s="312" t="s">
        <v>178</v>
      </c>
      <c r="N135" s="312"/>
      <c r="O135" s="312"/>
      <c r="P135" s="315"/>
      <c r="Q135" s="313" t="s">
        <v>50</v>
      </c>
      <c r="R135" s="311">
        <f>VLOOKUP(Q135,vstupy!$B$17:$C$27,2,FALSE)</f>
        <v>0</v>
      </c>
      <c r="S135" s="312"/>
      <c r="T135" s="153" t="s">
        <v>51</v>
      </c>
      <c r="U135" s="218">
        <f>IFERROR(VLOOKUP(T135,vstupy!$B$2:$C$12,2,FALSE),0)</f>
        <v>0</v>
      </c>
      <c r="V135" s="313" t="s">
        <v>50</v>
      </c>
      <c r="W135" s="332">
        <f>VLOOKUP(V135,vstupy!$B$17:$C$27,2,FALSE)</f>
        <v>0</v>
      </c>
      <c r="X135" s="330"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3">
        <f t="shared" ref="AD135" si="1821">IF(S135&gt;0,IF(W135&gt;0,($G$6/160)*(S135/60)*W135,0),IF(W135&gt;0,($G$6/160)*((U135+U136+U137)/60)*W135,0))</f>
        <v>0</v>
      </c>
      <c r="AE135" s="344">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6"/>
      <c r="C136" s="327"/>
      <c r="D136" s="327"/>
      <c r="E136" s="327"/>
      <c r="F136" s="312"/>
      <c r="G136" s="326"/>
      <c r="H136" s="312"/>
      <c r="I136" s="312"/>
      <c r="J136" s="314"/>
      <c r="K136" s="312"/>
      <c r="L136" s="314"/>
      <c r="M136" s="312"/>
      <c r="N136" s="312"/>
      <c r="O136" s="312"/>
      <c r="P136" s="315"/>
      <c r="Q136" s="313"/>
      <c r="R136" s="311"/>
      <c r="S136" s="312"/>
      <c r="T136" s="153" t="s">
        <v>51</v>
      </c>
      <c r="U136" s="218">
        <f>IFERROR(VLOOKUP(T136,vstupy!$B$2:$C$12,2,FALSE),0)</f>
        <v>0</v>
      </c>
      <c r="V136" s="313"/>
      <c r="W136" s="333"/>
      <c r="X136" s="330"/>
      <c r="Y136" s="308"/>
      <c r="Z136" s="308"/>
      <c r="AA136" s="308"/>
      <c r="AB136" s="308"/>
      <c r="AC136" s="308"/>
      <c r="AD136" s="308"/>
      <c r="AE136" s="345"/>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6"/>
      <c r="C137" s="327"/>
      <c r="D137" s="327"/>
      <c r="E137" s="327"/>
      <c r="F137" s="312"/>
      <c r="G137" s="326"/>
      <c r="H137" s="312"/>
      <c r="I137" s="312"/>
      <c r="J137" s="314"/>
      <c r="K137" s="312"/>
      <c r="L137" s="314"/>
      <c r="M137" s="312"/>
      <c r="N137" s="312"/>
      <c r="O137" s="312"/>
      <c r="P137" s="315"/>
      <c r="Q137" s="313"/>
      <c r="R137" s="311"/>
      <c r="S137" s="312"/>
      <c r="T137" s="153" t="s">
        <v>51</v>
      </c>
      <c r="U137" s="218">
        <f>IFERROR(VLOOKUP(T137,vstupy!$B$2:$C$12,2,FALSE),0)</f>
        <v>0</v>
      </c>
      <c r="V137" s="313"/>
      <c r="W137" s="333"/>
      <c r="X137" s="331"/>
      <c r="Y137" s="308"/>
      <c r="Z137" s="308"/>
      <c r="AA137" s="308"/>
      <c r="AB137" s="308"/>
      <c r="AC137" s="308"/>
      <c r="AD137" s="308"/>
      <c r="AE137" s="345"/>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6">
        <v>44</v>
      </c>
      <c r="C138" s="327"/>
      <c r="D138" s="327"/>
      <c r="E138" s="327"/>
      <c r="F138" s="312" t="s">
        <v>178</v>
      </c>
      <c r="G138" s="326"/>
      <c r="H138" s="312"/>
      <c r="I138" s="312"/>
      <c r="J138" s="314">
        <f t="shared" ref="J138" si="1859">IF(I138="N",0,I138)</f>
        <v>0</v>
      </c>
      <c r="K138" s="312"/>
      <c r="L138" s="314">
        <f t="shared" si="1121"/>
        <v>0</v>
      </c>
      <c r="M138" s="312" t="s">
        <v>178</v>
      </c>
      <c r="N138" s="312"/>
      <c r="O138" s="312"/>
      <c r="P138" s="315"/>
      <c r="Q138" s="313" t="s">
        <v>50</v>
      </c>
      <c r="R138" s="311">
        <f>VLOOKUP(Q138,vstupy!$B$17:$C$27,2,FALSE)</f>
        <v>0</v>
      </c>
      <c r="S138" s="312"/>
      <c r="T138" s="153" t="s">
        <v>51</v>
      </c>
      <c r="U138" s="218">
        <f>IFERROR(VLOOKUP(T138,vstupy!$B$2:$C$12,2,FALSE),0)</f>
        <v>0</v>
      </c>
      <c r="V138" s="313" t="s">
        <v>50</v>
      </c>
      <c r="W138" s="332">
        <f>VLOOKUP(V138,vstupy!$B$17:$C$27,2,FALSE)</f>
        <v>0</v>
      </c>
      <c r="X138" s="330"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3">
        <f t="shared" ref="AD138" si="1865">IF(S138&gt;0,IF(W138&gt;0,($G$6/160)*(S138/60)*W138,0),IF(W138&gt;0,($G$6/160)*((U138+U139+U140)/60)*W138,0))</f>
        <v>0</v>
      </c>
      <c r="AE138" s="344">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6"/>
      <c r="C139" s="327"/>
      <c r="D139" s="327"/>
      <c r="E139" s="327"/>
      <c r="F139" s="312"/>
      <c r="G139" s="326"/>
      <c r="H139" s="312"/>
      <c r="I139" s="312"/>
      <c r="J139" s="314"/>
      <c r="K139" s="312"/>
      <c r="L139" s="314"/>
      <c r="M139" s="312"/>
      <c r="N139" s="312"/>
      <c r="O139" s="312"/>
      <c r="P139" s="315"/>
      <c r="Q139" s="313"/>
      <c r="R139" s="311"/>
      <c r="S139" s="312"/>
      <c r="T139" s="153" t="s">
        <v>51</v>
      </c>
      <c r="U139" s="218">
        <f>IFERROR(VLOOKUP(T139,vstupy!$B$2:$C$12,2,FALSE),0)</f>
        <v>0</v>
      </c>
      <c r="V139" s="313"/>
      <c r="W139" s="333"/>
      <c r="X139" s="330"/>
      <c r="Y139" s="308"/>
      <c r="Z139" s="308"/>
      <c r="AA139" s="308"/>
      <c r="AB139" s="308"/>
      <c r="AC139" s="308"/>
      <c r="AD139" s="308"/>
      <c r="AE139" s="345"/>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6"/>
      <c r="C140" s="327"/>
      <c r="D140" s="327"/>
      <c r="E140" s="327"/>
      <c r="F140" s="312"/>
      <c r="G140" s="326"/>
      <c r="H140" s="312"/>
      <c r="I140" s="312"/>
      <c r="J140" s="314"/>
      <c r="K140" s="312"/>
      <c r="L140" s="314"/>
      <c r="M140" s="312"/>
      <c r="N140" s="312"/>
      <c r="O140" s="312"/>
      <c r="P140" s="315"/>
      <c r="Q140" s="313"/>
      <c r="R140" s="311"/>
      <c r="S140" s="312"/>
      <c r="T140" s="153" t="s">
        <v>51</v>
      </c>
      <c r="U140" s="218">
        <f>IFERROR(VLOOKUP(T140,vstupy!$B$2:$C$12,2,FALSE),0)</f>
        <v>0</v>
      </c>
      <c r="V140" s="313"/>
      <c r="W140" s="333"/>
      <c r="X140" s="331"/>
      <c r="Y140" s="308"/>
      <c r="Z140" s="308"/>
      <c r="AA140" s="308"/>
      <c r="AB140" s="308"/>
      <c r="AC140" s="308"/>
      <c r="AD140" s="308"/>
      <c r="AE140" s="345"/>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6">
        <v>45</v>
      </c>
      <c r="C141" s="327"/>
      <c r="D141" s="327"/>
      <c r="E141" s="327"/>
      <c r="F141" s="312" t="s">
        <v>178</v>
      </c>
      <c r="G141" s="326"/>
      <c r="H141" s="312"/>
      <c r="I141" s="312"/>
      <c r="J141" s="314">
        <f t="shared" ref="J141" si="1903">IF(I141="N",0,I141)</f>
        <v>0</v>
      </c>
      <c r="K141" s="312"/>
      <c r="L141" s="314">
        <f t="shared" si="1121"/>
        <v>0</v>
      </c>
      <c r="M141" s="312" t="s">
        <v>178</v>
      </c>
      <c r="N141" s="312"/>
      <c r="O141" s="312"/>
      <c r="P141" s="315"/>
      <c r="Q141" s="313" t="s">
        <v>50</v>
      </c>
      <c r="R141" s="311">
        <f>VLOOKUP(Q141,vstupy!$B$17:$C$27,2,FALSE)</f>
        <v>0</v>
      </c>
      <c r="S141" s="312"/>
      <c r="T141" s="153" t="s">
        <v>51</v>
      </c>
      <c r="U141" s="218">
        <f>IFERROR(VLOOKUP(T141,vstupy!$B$2:$C$12,2,FALSE),0)</f>
        <v>0</v>
      </c>
      <c r="V141" s="313" t="s">
        <v>50</v>
      </c>
      <c r="W141" s="332">
        <f>VLOOKUP(V141,vstupy!$B$17:$C$27,2,FALSE)</f>
        <v>0</v>
      </c>
      <c r="X141" s="330"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3">
        <f t="shared" ref="AD141" si="1909">IF(S141&gt;0,IF(W141&gt;0,($G$6/160)*(S141/60)*W141,0),IF(W141&gt;0,($G$6/160)*((U141+U142+U143)/60)*W141,0))</f>
        <v>0</v>
      </c>
      <c r="AE141" s="344">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6"/>
      <c r="C142" s="327"/>
      <c r="D142" s="327"/>
      <c r="E142" s="327"/>
      <c r="F142" s="312"/>
      <c r="G142" s="326"/>
      <c r="H142" s="312"/>
      <c r="I142" s="312"/>
      <c r="J142" s="314"/>
      <c r="K142" s="312"/>
      <c r="L142" s="314"/>
      <c r="M142" s="312"/>
      <c r="N142" s="312"/>
      <c r="O142" s="312"/>
      <c r="P142" s="315"/>
      <c r="Q142" s="313"/>
      <c r="R142" s="311"/>
      <c r="S142" s="312"/>
      <c r="T142" s="153" t="s">
        <v>51</v>
      </c>
      <c r="U142" s="218">
        <f>IFERROR(VLOOKUP(T142,vstupy!$B$2:$C$12,2,FALSE),0)</f>
        <v>0</v>
      </c>
      <c r="V142" s="313"/>
      <c r="W142" s="333"/>
      <c r="X142" s="330"/>
      <c r="Y142" s="308"/>
      <c r="Z142" s="308"/>
      <c r="AA142" s="308"/>
      <c r="AB142" s="308"/>
      <c r="AC142" s="308"/>
      <c r="AD142" s="308"/>
      <c r="AE142" s="345"/>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6"/>
      <c r="C143" s="327"/>
      <c r="D143" s="327"/>
      <c r="E143" s="327"/>
      <c r="F143" s="312"/>
      <c r="G143" s="326"/>
      <c r="H143" s="312"/>
      <c r="I143" s="312"/>
      <c r="J143" s="314"/>
      <c r="K143" s="312"/>
      <c r="L143" s="314"/>
      <c r="M143" s="312"/>
      <c r="N143" s="312"/>
      <c r="O143" s="312"/>
      <c r="P143" s="315"/>
      <c r="Q143" s="313"/>
      <c r="R143" s="311"/>
      <c r="S143" s="312"/>
      <c r="T143" s="153" t="s">
        <v>51</v>
      </c>
      <c r="U143" s="218">
        <f>IFERROR(VLOOKUP(T143,vstupy!$B$2:$C$12,2,FALSE),0)</f>
        <v>0</v>
      </c>
      <c r="V143" s="313"/>
      <c r="W143" s="333"/>
      <c r="X143" s="331"/>
      <c r="Y143" s="308"/>
      <c r="Z143" s="308"/>
      <c r="AA143" s="308"/>
      <c r="AB143" s="308"/>
      <c r="AC143" s="308"/>
      <c r="AD143" s="308"/>
      <c r="AE143" s="345"/>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6">
        <v>46</v>
      </c>
      <c r="C144" s="327"/>
      <c r="D144" s="327"/>
      <c r="E144" s="327"/>
      <c r="F144" s="312" t="s">
        <v>178</v>
      </c>
      <c r="G144" s="326"/>
      <c r="H144" s="312"/>
      <c r="I144" s="312"/>
      <c r="J144" s="314">
        <f t="shared" ref="J144" si="1947">IF(I144="N",0,I144)</f>
        <v>0</v>
      </c>
      <c r="K144" s="312"/>
      <c r="L144" s="314">
        <f t="shared" si="1121"/>
        <v>0</v>
      </c>
      <c r="M144" s="312" t="s">
        <v>178</v>
      </c>
      <c r="N144" s="312"/>
      <c r="O144" s="312"/>
      <c r="P144" s="315"/>
      <c r="Q144" s="313" t="s">
        <v>50</v>
      </c>
      <c r="R144" s="311">
        <f>VLOOKUP(Q144,vstupy!$B$17:$C$27,2,FALSE)</f>
        <v>0</v>
      </c>
      <c r="S144" s="312"/>
      <c r="T144" s="153" t="s">
        <v>51</v>
      </c>
      <c r="U144" s="218">
        <f>IFERROR(VLOOKUP(T144,vstupy!$B$2:$C$12,2,FALSE),0)</f>
        <v>0</v>
      </c>
      <c r="V144" s="313" t="s">
        <v>50</v>
      </c>
      <c r="W144" s="332">
        <f>VLOOKUP(V144,vstupy!$B$17:$C$27,2,FALSE)</f>
        <v>0</v>
      </c>
      <c r="X144" s="330"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3">
        <f t="shared" ref="AD144" si="1953">IF(S144&gt;0,IF(W144&gt;0,($G$6/160)*(S144/60)*W144,0),IF(W144&gt;0,($G$6/160)*((U144+U145+U146)/60)*W144,0))</f>
        <v>0</v>
      </c>
      <c r="AE144" s="344">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6"/>
      <c r="C145" s="327"/>
      <c r="D145" s="327"/>
      <c r="E145" s="327"/>
      <c r="F145" s="312"/>
      <c r="G145" s="326"/>
      <c r="H145" s="312"/>
      <c r="I145" s="312"/>
      <c r="J145" s="314"/>
      <c r="K145" s="312"/>
      <c r="L145" s="314"/>
      <c r="M145" s="312"/>
      <c r="N145" s="312"/>
      <c r="O145" s="312"/>
      <c r="P145" s="315"/>
      <c r="Q145" s="313"/>
      <c r="R145" s="311"/>
      <c r="S145" s="312"/>
      <c r="T145" s="153" t="s">
        <v>51</v>
      </c>
      <c r="U145" s="218">
        <f>IFERROR(VLOOKUP(T145,vstupy!$B$2:$C$12,2,FALSE),0)</f>
        <v>0</v>
      </c>
      <c r="V145" s="313"/>
      <c r="W145" s="333"/>
      <c r="X145" s="330"/>
      <c r="Y145" s="308"/>
      <c r="Z145" s="308"/>
      <c r="AA145" s="308"/>
      <c r="AB145" s="308"/>
      <c r="AC145" s="308"/>
      <c r="AD145" s="308"/>
      <c r="AE145" s="345"/>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6"/>
      <c r="C146" s="327"/>
      <c r="D146" s="327"/>
      <c r="E146" s="327"/>
      <c r="F146" s="312"/>
      <c r="G146" s="326"/>
      <c r="H146" s="312"/>
      <c r="I146" s="312"/>
      <c r="J146" s="314"/>
      <c r="K146" s="312"/>
      <c r="L146" s="314"/>
      <c r="M146" s="312"/>
      <c r="N146" s="312"/>
      <c r="O146" s="312"/>
      <c r="P146" s="315"/>
      <c r="Q146" s="313"/>
      <c r="R146" s="311"/>
      <c r="S146" s="312"/>
      <c r="T146" s="153" t="s">
        <v>51</v>
      </c>
      <c r="U146" s="218">
        <f>IFERROR(VLOOKUP(T146,vstupy!$B$2:$C$12,2,FALSE),0)</f>
        <v>0</v>
      </c>
      <c r="V146" s="313"/>
      <c r="W146" s="333"/>
      <c r="X146" s="331"/>
      <c r="Y146" s="308"/>
      <c r="Z146" s="308"/>
      <c r="AA146" s="308"/>
      <c r="AB146" s="308"/>
      <c r="AC146" s="308"/>
      <c r="AD146" s="308"/>
      <c r="AE146" s="345"/>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6">
        <v>47</v>
      </c>
      <c r="C147" s="327"/>
      <c r="D147" s="327"/>
      <c r="E147" s="327"/>
      <c r="F147" s="312" t="s">
        <v>178</v>
      </c>
      <c r="G147" s="326"/>
      <c r="H147" s="312"/>
      <c r="I147" s="312"/>
      <c r="J147" s="314">
        <f t="shared" ref="J147" si="1992">IF(I147="N",0,I147)</f>
        <v>0</v>
      </c>
      <c r="K147" s="312"/>
      <c r="L147" s="314">
        <f t="shared" si="1121"/>
        <v>0</v>
      </c>
      <c r="M147" s="312" t="s">
        <v>178</v>
      </c>
      <c r="N147" s="312"/>
      <c r="O147" s="312"/>
      <c r="P147" s="315"/>
      <c r="Q147" s="313" t="s">
        <v>50</v>
      </c>
      <c r="R147" s="311">
        <f>VLOOKUP(Q147,vstupy!$B$17:$C$27,2,FALSE)</f>
        <v>0</v>
      </c>
      <c r="S147" s="312"/>
      <c r="T147" s="153" t="s">
        <v>51</v>
      </c>
      <c r="U147" s="218">
        <f>IFERROR(VLOOKUP(T147,vstupy!$B$2:$C$12,2,FALSE),0)</f>
        <v>0</v>
      </c>
      <c r="V147" s="313" t="s">
        <v>50</v>
      </c>
      <c r="W147" s="332">
        <f>VLOOKUP(V147,vstupy!$B$17:$C$27,2,FALSE)</f>
        <v>0</v>
      </c>
      <c r="X147" s="330"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3">
        <f t="shared" ref="AD147" si="1999">IF(S147&gt;0,IF(W147&gt;0,($G$6/160)*(S147/60)*W147,0),IF(W147&gt;0,($G$6/160)*((U147+U148+U149)/60)*W147,0))</f>
        <v>0</v>
      </c>
      <c r="AE147" s="344">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6"/>
      <c r="C148" s="327"/>
      <c r="D148" s="327"/>
      <c r="E148" s="327"/>
      <c r="F148" s="312"/>
      <c r="G148" s="326"/>
      <c r="H148" s="312"/>
      <c r="I148" s="312"/>
      <c r="J148" s="314"/>
      <c r="K148" s="312"/>
      <c r="L148" s="314"/>
      <c r="M148" s="312"/>
      <c r="N148" s="312"/>
      <c r="O148" s="312"/>
      <c r="P148" s="315"/>
      <c r="Q148" s="313"/>
      <c r="R148" s="311"/>
      <c r="S148" s="312"/>
      <c r="T148" s="153" t="s">
        <v>51</v>
      </c>
      <c r="U148" s="218">
        <f>IFERROR(VLOOKUP(T148,vstupy!$B$2:$C$12,2,FALSE),0)</f>
        <v>0</v>
      </c>
      <c r="V148" s="313"/>
      <c r="W148" s="333"/>
      <c r="X148" s="330"/>
      <c r="Y148" s="308"/>
      <c r="Z148" s="308"/>
      <c r="AA148" s="308"/>
      <c r="AB148" s="308"/>
      <c r="AC148" s="308"/>
      <c r="AD148" s="308"/>
      <c r="AE148" s="345"/>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6"/>
      <c r="C149" s="327"/>
      <c r="D149" s="327"/>
      <c r="E149" s="327"/>
      <c r="F149" s="312"/>
      <c r="G149" s="326"/>
      <c r="H149" s="312"/>
      <c r="I149" s="312"/>
      <c r="J149" s="314"/>
      <c r="K149" s="312"/>
      <c r="L149" s="314"/>
      <c r="M149" s="312"/>
      <c r="N149" s="312"/>
      <c r="O149" s="312"/>
      <c r="P149" s="315"/>
      <c r="Q149" s="313"/>
      <c r="R149" s="311"/>
      <c r="S149" s="312"/>
      <c r="T149" s="153" t="s">
        <v>51</v>
      </c>
      <c r="U149" s="218">
        <f>IFERROR(VLOOKUP(T149,vstupy!$B$2:$C$12,2,FALSE),0)</f>
        <v>0</v>
      </c>
      <c r="V149" s="313"/>
      <c r="W149" s="333"/>
      <c r="X149" s="331"/>
      <c r="Y149" s="308"/>
      <c r="Z149" s="308"/>
      <c r="AA149" s="308"/>
      <c r="AB149" s="308"/>
      <c r="AC149" s="308"/>
      <c r="AD149" s="308"/>
      <c r="AE149" s="345"/>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6">
        <v>48</v>
      </c>
      <c r="C150" s="327"/>
      <c r="D150" s="327"/>
      <c r="E150" s="327"/>
      <c r="F150" s="312" t="s">
        <v>178</v>
      </c>
      <c r="G150" s="326"/>
      <c r="H150" s="312"/>
      <c r="I150" s="312"/>
      <c r="J150" s="314">
        <f t="shared" ref="J150" si="2037">IF(I150="N",0,I150)</f>
        <v>0</v>
      </c>
      <c r="K150" s="312"/>
      <c r="L150" s="314">
        <f t="shared" si="1121"/>
        <v>0</v>
      </c>
      <c r="M150" s="312" t="s">
        <v>178</v>
      </c>
      <c r="N150" s="312"/>
      <c r="O150" s="312"/>
      <c r="P150" s="315"/>
      <c r="Q150" s="313" t="s">
        <v>50</v>
      </c>
      <c r="R150" s="311">
        <f>VLOOKUP(Q150,vstupy!$B$17:$C$27,2,FALSE)</f>
        <v>0</v>
      </c>
      <c r="S150" s="312"/>
      <c r="T150" s="153" t="s">
        <v>51</v>
      </c>
      <c r="U150" s="218">
        <f>IFERROR(VLOOKUP(T150,vstupy!$B$2:$C$12,2,FALSE),0)</f>
        <v>0</v>
      </c>
      <c r="V150" s="313" t="s">
        <v>50</v>
      </c>
      <c r="W150" s="332">
        <f>VLOOKUP(V150,vstupy!$B$17:$C$27,2,FALSE)</f>
        <v>0</v>
      </c>
      <c r="X150" s="330"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3">
        <f t="shared" ref="AD150" si="2043">IF(S150&gt;0,IF(W150&gt;0,($G$6/160)*(S150/60)*W150,0),IF(W150&gt;0,($G$6/160)*((U150+U151+U152)/60)*W150,0))</f>
        <v>0</v>
      </c>
      <c r="AE150" s="344">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6"/>
      <c r="C151" s="327"/>
      <c r="D151" s="327"/>
      <c r="E151" s="327"/>
      <c r="F151" s="312"/>
      <c r="G151" s="326"/>
      <c r="H151" s="312"/>
      <c r="I151" s="312"/>
      <c r="J151" s="314"/>
      <c r="K151" s="312"/>
      <c r="L151" s="314"/>
      <c r="M151" s="312"/>
      <c r="N151" s="312"/>
      <c r="O151" s="312"/>
      <c r="P151" s="315"/>
      <c r="Q151" s="313"/>
      <c r="R151" s="311"/>
      <c r="S151" s="312"/>
      <c r="T151" s="153" t="s">
        <v>51</v>
      </c>
      <c r="U151" s="218">
        <f>IFERROR(VLOOKUP(T151,vstupy!$B$2:$C$12,2,FALSE),0)</f>
        <v>0</v>
      </c>
      <c r="V151" s="313"/>
      <c r="W151" s="333"/>
      <c r="X151" s="330"/>
      <c r="Y151" s="308"/>
      <c r="Z151" s="308"/>
      <c r="AA151" s="308"/>
      <c r="AB151" s="308"/>
      <c r="AC151" s="308"/>
      <c r="AD151" s="308"/>
      <c r="AE151" s="345"/>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6"/>
      <c r="C152" s="327"/>
      <c r="D152" s="327"/>
      <c r="E152" s="327"/>
      <c r="F152" s="312"/>
      <c r="G152" s="326"/>
      <c r="H152" s="312"/>
      <c r="I152" s="312"/>
      <c r="J152" s="314"/>
      <c r="K152" s="312"/>
      <c r="L152" s="314"/>
      <c r="M152" s="312"/>
      <c r="N152" s="312"/>
      <c r="O152" s="312"/>
      <c r="P152" s="315"/>
      <c r="Q152" s="313"/>
      <c r="R152" s="311"/>
      <c r="S152" s="312"/>
      <c r="T152" s="153" t="s">
        <v>51</v>
      </c>
      <c r="U152" s="218">
        <f>IFERROR(VLOOKUP(T152,vstupy!$B$2:$C$12,2,FALSE),0)</f>
        <v>0</v>
      </c>
      <c r="V152" s="313"/>
      <c r="W152" s="333"/>
      <c r="X152" s="331"/>
      <c r="Y152" s="308"/>
      <c r="Z152" s="308"/>
      <c r="AA152" s="308"/>
      <c r="AB152" s="308"/>
      <c r="AC152" s="308"/>
      <c r="AD152" s="308"/>
      <c r="AE152" s="345"/>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6">
        <v>49</v>
      </c>
      <c r="C153" s="327"/>
      <c r="D153" s="327"/>
      <c r="E153" s="327"/>
      <c r="F153" s="312" t="s">
        <v>178</v>
      </c>
      <c r="G153" s="326"/>
      <c r="H153" s="312"/>
      <c r="I153" s="312"/>
      <c r="J153" s="314">
        <f t="shared" ref="J153" si="2081">IF(I153="N",0,I153)</f>
        <v>0</v>
      </c>
      <c r="K153" s="312"/>
      <c r="L153" s="314">
        <f t="shared" ref="L153:L156" si="2082">IF(K153="N",0,K153)</f>
        <v>0</v>
      </c>
      <c r="M153" s="312" t="s">
        <v>178</v>
      </c>
      <c r="N153" s="312"/>
      <c r="O153" s="312"/>
      <c r="P153" s="315"/>
      <c r="Q153" s="313" t="s">
        <v>50</v>
      </c>
      <c r="R153" s="311">
        <f>VLOOKUP(Q153,vstupy!$B$17:$C$27,2,FALSE)</f>
        <v>0</v>
      </c>
      <c r="S153" s="312"/>
      <c r="T153" s="153" t="s">
        <v>51</v>
      </c>
      <c r="U153" s="218">
        <f>IFERROR(VLOOKUP(T153,vstupy!$B$2:$C$12,2,FALSE),0)</f>
        <v>0</v>
      </c>
      <c r="V153" s="313" t="s">
        <v>50</v>
      </c>
      <c r="W153" s="332">
        <f>VLOOKUP(V153,vstupy!$B$17:$C$27,2,FALSE)</f>
        <v>0</v>
      </c>
      <c r="X153" s="330"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3">
        <f t="shared" ref="AD153" si="2088">IF(S153&gt;0,IF(W153&gt;0,($G$6/160)*(S153/60)*W153,0),IF(W153&gt;0,($G$6/160)*((U153+U154+U155)/60)*W153,0))</f>
        <v>0</v>
      </c>
      <c r="AE153" s="344">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6"/>
      <c r="C154" s="327"/>
      <c r="D154" s="327"/>
      <c r="E154" s="327"/>
      <c r="F154" s="312"/>
      <c r="G154" s="326"/>
      <c r="H154" s="312"/>
      <c r="I154" s="312"/>
      <c r="J154" s="314"/>
      <c r="K154" s="312"/>
      <c r="L154" s="314"/>
      <c r="M154" s="312"/>
      <c r="N154" s="312"/>
      <c r="O154" s="312"/>
      <c r="P154" s="315"/>
      <c r="Q154" s="313"/>
      <c r="R154" s="311"/>
      <c r="S154" s="312"/>
      <c r="T154" s="153" t="s">
        <v>51</v>
      </c>
      <c r="U154" s="218">
        <f>IFERROR(VLOOKUP(T154,vstupy!$B$2:$C$12,2,FALSE),0)</f>
        <v>0</v>
      </c>
      <c r="V154" s="313"/>
      <c r="W154" s="333"/>
      <c r="X154" s="330"/>
      <c r="Y154" s="308"/>
      <c r="Z154" s="308"/>
      <c r="AA154" s="308"/>
      <c r="AB154" s="308"/>
      <c r="AC154" s="308"/>
      <c r="AD154" s="308"/>
      <c r="AE154" s="345"/>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6"/>
      <c r="C155" s="327"/>
      <c r="D155" s="327"/>
      <c r="E155" s="327"/>
      <c r="F155" s="312"/>
      <c r="G155" s="326"/>
      <c r="H155" s="312"/>
      <c r="I155" s="312"/>
      <c r="J155" s="314"/>
      <c r="K155" s="312"/>
      <c r="L155" s="314"/>
      <c r="M155" s="312"/>
      <c r="N155" s="312"/>
      <c r="O155" s="312"/>
      <c r="P155" s="315"/>
      <c r="Q155" s="313"/>
      <c r="R155" s="311"/>
      <c r="S155" s="312"/>
      <c r="T155" s="153" t="s">
        <v>51</v>
      </c>
      <c r="U155" s="218">
        <f>IFERROR(VLOOKUP(T155,vstupy!$B$2:$C$12,2,FALSE),0)</f>
        <v>0</v>
      </c>
      <c r="V155" s="313"/>
      <c r="W155" s="333"/>
      <c r="X155" s="331"/>
      <c r="Y155" s="308"/>
      <c r="Z155" s="308"/>
      <c r="AA155" s="308"/>
      <c r="AB155" s="308"/>
      <c r="AC155" s="308"/>
      <c r="AD155" s="308"/>
      <c r="AE155" s="345"/>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6">
        <v>50</v>
      </c>
      <c r="C156" s="327"/>
      <c r="D156" s="327"/>
      <c r="E156" s="327"/>
      <c r="F156" s="312" t="s">
        <v>178</v>
      </c>
      <c r="G156" s="326"/>
      <c r="H156" s="312"/>
      <c r="I156" s="312"/>
      <c r="J156" s="314">
        <f>IF(I156="N",0,I156)</f>
        <v>0</v>
      </c>
      <c r="K156" s="312"/>
      <c r="L156" s="314">
        <f t="shared" si="2082"/>
        <v>0</v>
      </c>
      <c r="M156" s="312" t="s">
        <v>178</v>
      </c>
      <c r="N156" s="312"/>
      <c r="O156" s="312"/>
      <c r="P156" s="315"/>
      <c r="Q156" s="313" t="s">
        <v>50</v>
      </c>
      <c r="R156" s="311">
        <f>VLOOKUP(Q156,vstupy!$B$17:$C$27,2,FALSE)</f>
        <v>0</v>
      </c>
      <c r="S156" s="312"/>
      <c r="T156" s="153" t="s">
        <v>51</v>
      </c>
      <c r="U156" s="218">
        <f>IFERROR(VLOOKUP(T156,vstupy!$B$2:$C$12,2,FALSE),0)</f>
        <v>0</v>
      </c>
      <c r="V156" s="313" t="s">
        <v>50</v>
      </c>
      <c r="W156" s="332">
        <f>VLOOKUP(V156,vstupy!$B$17:$C$27,2,FALSE)</f>
        <v>0</v>
      </c>
      <c r="X156" s="330"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3">
        <f t="shared" ref="AD156" si="2130">IF(S156&gt;0,IF(W156&gt;0,($G$6/160)*(S156/60)*W156,0),IF(W156&gt;0,($G$6/160)*((U156+U157+U158)/60)*W156,0))</f>
        <v>0</v>
      </c>
      <c r="AE156" s="344">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6"/>
      <c r="C157" s="327"/>
      <c r="D157" s="327"/>
      <c r="E157" s="327"/>
      <c r="F157" s="312"/>
      <c r="G157" s="326"/>
      <c r="H157" s="312"/>
      <c r="I157" s="312"/>
      <c r="J157" s="314"/>
      <c r="K157" s="312"/>
      <c r="L157" s="314"/>
      <c r="M157" s="312"/>
      <c r="N157" s="312"/>
      <c r="O157" s="312"/>
      <c r="P157" s="315"/>
      <c r="Q157" s="313"/>
      <c r="R157" s="311"/>
      <c r="S157" s="312"/>
      <c r="T157" s="153" t="s">
        <v>51</v>
      </c>
      <c r="U157" s="218">
        <f>IFERROR(VLOOKUP(T157,vstupy!$B$2:$C$12,2,FALSE),0)</f>
        <v>0</v>
      </c>
      <c r="V157" s="313"/>
      <c r="W157" s="333"/>
      <c r="X157" s="330"/>
      <c r="Y157" s="308"/>
      <c r="Z157" s="308"/>
      <c r="AA157" s="308"/>
      <c r="AB157" s="308"/>
      <c r="AC157" s="308"/>
      <c r="AD157" s="308"/>
      <c r="AE157" s="345"/>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6"/>
      <c r="C158" s="327"/>
      <c r="D158" s="327"/>
      <c r="E158" s="327"/>
      <c r="F158" s="312"/>
      <c r="G158" s="326"/>
      <c r="H158" s="312"/>
      <c r="I158" s="312"/>
      <c r="J158" s="314"/>
      <c r="K158" s="312"/>
      <c r="L158" s="314"/>
      <c r="M158" s="312"/>
      <c r="N158" s="312"/>
      <c r="O158" s="312"/>
      <c r="P158" s="315"/>
      <c r="Q158" s="313"/>
      <c r="R158" s="311"/>
      <c r="S158" s="312"/>
      <c r="T158" s="153" t="s">
        <v>51</v>
      </c>
      <c r="U158" s="218">
        <f>IFERROR(VLOOKUP(T158,vstupy!$B$2:$C$12,2,FALSE),0)</f>
        <v>0</v>
      </c>
      <c r="V158" s="313"/>
      <c r="W158" s="333"/>
      <c r="X158" s="331"/>
      <c r="Y158" s="308"/>
      <c r="Z158" s="308"/>
      <c r="AA158" s="308"/>
      <c r="AB158" s="308"/>
      <c r="AC158" s="308"/>
      <c r="AD158" s="308"/>
      <c r="AE158" s="345"/>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t="e">
        <f t="shared" si="2170"/>
        <v>#VALUE!</v>
      </c>
      <c r="AS159" s="197">
        <f t="shared" si="2170"/>
        <v>0</v>
      </c>
      <c r="AT159" s="197">
        <f t="shared" ref="AT159:AU159" si="2171">SUM(AT9:AT158)</f>
        <v>40.528874999999999</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0</v>
      </c>
      <c r="CD159" s="198" t="e">
        <f t="shared" si="2180"/>
        <v>#VALUE!</v>
      </c>
    </row>
    <row r="160" spans="2:82" x14ac:dyDescent="0.2">
      <c r="AC160" s="203"/>
      <c r="AK160" s="203">
        <f>AG159+AI159+AK159+AM159</f>
        <v>0</v>
      </c>
      <c r="AS160" s="203">
        <f>AO159+AQ159+AS159+AU159</f>
        <v>0</v>
      </c>
      <c r="BA160" s="203">
        <f>AW159+AY159+BA159+BC159</f>
        <v>0</v>
      </c>
      <c r="BI160" s="203">
        <f>BE159+BG159+BI159+BK159</f>
        <v>0</v>
      </c>
      <c r="BR160" s="203">
        <f>BN159+BP159+BR159+BT159</f>
        <v>0</v>
      </c>
      <c r="BZ160" s="203">
        <f>BV159+BX159+BZ159+CB159</f>
        <v>0</v>
      </c>
      <c r="CC160" s="203"/>
    </row>
    <row r="161" spans="3:82" x14ac:dyDescent="0.2">
      <c r="AK161" s="203"/>
      <c r="BP161" s="162" t="s">
        <v>188</v>
      </c>
      <c r="BR161" s="203">
        <f>BP159+BR159+BT159</f>
        <v>0</v>
      </c>
      <c r="BX161" s="162" t="s">
        <v>188</v>
      </c>
      <c r="BZ161" s="203">
        <f>BX159+BZ159+CB159</f>
        <v>0</v>
      </c>
    </row>
    <row r="162" spans="3:82" x14ac:dyDescent="0.2">
      <c r="AI162" s="203"/>
    </row>
    <row r="163" spans="3:82" x14ac:dyDescent="0.2">
      <c r="AR163" s="162" t="s">
        <v>202</v>
      </c>
    </row>
    <row r="164" spans="3:82" ht="41.25" customHeight="1" x14ac:dyDescent="0.2">
      <c r="AQ164" s="162" t="s">
        <v>203</v>
      </c>
      <c r="AS164" s="203">
        <f>AK160+AS160</f>
        <v>0</v>
      </c>
    </row>
    <row r="165" spans="3:82" ht="12.75" customHeight="1" x14ac:dyDescent="0.2">
      <c r="AQ165" s="162" t="s">
        <v>204</v>
      </c>
      <c r="AS165" s="203">
        <f>'Krok 2- Tabuľky na skopírovanie'!C10+'Krok 2- Tabuľky na skopírovanie'!E10</f>
        <v>0</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205</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4ULEIEq3wqH3v94RcqvdHRPctdJ9ChXJ9yyR+It47Qo43fBZqXqh9b9ay9teikFMfkXCHkAX6aagVM9JaD8j3Q==" saltValue="5lcNkrGww7Tt/Sjrz7sdGw=="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9:C14 C21:C23"/>
    <dataValidation type="textLength" operator="lessThan" allowBlank="1" showInputMessage="1" showErrorMessage="1" sqref="H9:H14 H21:H23">
      <formula1>256</formula1>
    </dataValidation>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16" zoomScale="80" zoomScaleNormal="80" workbookViewId="0">
      <selection sqref="A1:L1"/>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7" t="s">
        <v>113</v>
      </c>
      <c r="B1" s="367"/>
      <c r="C1" s="367"/>
      <c r="D1" s="367"/>
      <c r="E1" s="367"/>
      <c r="F1" s="367"/>
      <c r="G1" s="367"/>
      <c r="H1" s="367"/>
      <c r="I1" s="367"/>
      <c r="J1" s="367"/>
      <c r="K1" s="367"/>
      <c r="L1" s="367"/>
    </row>
    <row r="2" spans="1:12" ht="15.75" x14ac:dyDescent="0.2">
      <c r="A2" s="140"/>
      <c r="B2" s="140"/>
      <c r="C2" s="148"/>
      <c r="D2" s="140"/>
      <c r="E2" s="140"/>
      <c r="F2" s="106"/>
      <c r="G2" s="140"/>
      <c r="H2" s="140"/>
      <c r="I2" s="140"/>
      <c r="J2" s="140"/>
      <c r="K2" s="140"/>
      <c r="L2" s="140"/>
    </row>
    <row r="3" spans="1:12" ht="51" customHeight="1" x14ac:dyDescent="0.25">
      <c r="A3" s="367" t="s">
        <v>109</v>
      </c>
      <c r="B3" s="367"/>
      <c r="C3" s="367"/>
      <c r="D3" s="367"/>
      <c r="E3" s="82"/>
    </row>
    <row r="4" spans="1:12" ht="13.5" customHeight="1" thickBot="1" x14ac:dyDescent="0.25"/>
    <row r="5" spans="1:12" ht="25.5" customHeight="1" x14ac:dyDescent="0.2">
      <c r="B5" s="207" t="s">
        <v>81</v>
      </c>
      <c r="C5" s="371" t="s">
        <v>117</v>
      </c>
      <c r="D5" s="371"/>
      <c r="E5" s="360" t="s">
        <v>118</v>
      </c>
      <c r="F5" s="361"/>
    </row>
    <row r="6" spans="1:12" ht="33" customHeight="1" x14ac:dyDescent="0.2">
      <c r="B6" s="208" t="s">
        <v>179</v>
      </c>
      <c r="C6" s="362">
        <f>'Krok 1- Kalkulačka '!AG159</f>
        <v>0</v>
      </c>
      <c r="D6" s="362"/>
      <c r="E6" s="354">
        <f>'Krok 1- Kalkulačka '!AO159</f>
        <v>0</v>
      </c>
      <c r="F6" s="355"/>
    </row>
    <row r="7" spans="1:12" ht="15" customHeight="1" x14ac:dyDescent="0.2">
      <c r="B7" s="208" t="s">
        <v>180</v>
      </c>
      <c r="C7" s="362">
        <f>'Krok 1- Kalkulačka '!AI159</f>
        <v>0</v>
      </c>
      <c r="D7" s="362"/>
      <c r="E7" s="354">
        <f>'Krok 1- Kalkulačka '!AQ159</f>
        <v>0</v>
      </c>
      <c r="F7" s="355"/>
    </row>
    <row r="8" spans="1:12" ht="15" customHeight="1" x14ac:dyDescent="0.2">
      <c r="B8" s="208" t="s">
        <v>98</v>
      </c>
      <c r="C8" s="362">
        <f>'Krok 1- Kalkulačka '!AK159</f>
        <v>0</v>
      </c>
      <c r="D8" s="362"/>
      <c r="E8" s="354">
        <f>'Krok 1- Kalkulačka '!AS159</f>
        <v>0</v>
      </c>
      <c r="F8" s="355"/>
    </row>
    <row r="9" spans="1:12" ht="15" customHeight="1" x14ac:dyDescent="0.2">
      <c r="B9" s="208" t="s">
        <v>99</v>
      </c>
      <c r="C9" s="362">
        <f>'Krok 1- Kalkulačka '!AM159</f>
        <v>0</v>
      </c>
      <c r="D9" s="362"/>
      <c r="E9" s="354">
        <f>'Krok 1- Kalkulačka '!AU159</f>
        <v>0</v>
      </c>
      <c r="F9" s="355"/>
    </row>
    <row r="10" spans="1:12" ht="15" customHeight="1" x14ac:dyDescent="0.2">
      <c r="B10" s="208" t="s">
        <v>100</v>
      </c>
      <c r="C10" s="362">
        <f>SUM(C6:C9)</f>
        <v>0</v>
      </c>
      <c r="D10" s="362"/>
      <c r="E10" s="354">
        <f>SUM(E6:E9)</f>
        <v>0</v>
      </c>
      <c r="F10" s="355"/>
    </row>
    <row r="11" spans="1:12" ht="15" customHeight="1" x14ac:dyDescent="0.2">
      <c r="B11" s="208" t="s">
        <v>84</v>
      </c>
      <c r="C11" s="362"/>
      <c r="D11" s="362"/>
      <c r="E11" s="354"/>
      <c r="F11" s="355"/>
    </row>
    <row r="12" spans="1:12" ht="30.75" customHeight="1" x14ac:dyDescent="0.2">
      <c r="B12" s="208" t="s">
        <v>114</v>
      </c>
      <c r="C12" s="362">
        <f>'Krok 1- Kalkulačka '!BA160</f>
        <v>0</v>
      </c>
      <c r="D12" s="362"/>
      <c r="E12" s="354">
        <f>'Krok 1- Kalkulačka '!BI160</f>
        <v>0</v>
      </c>
      <c r="F12" s="355"/>
    </row>
    <row r="13" spans="1:12" ht="49.5" customHeight="1" thickBot="1" x14ac:dyDescent="0.25">
      <c r="B13" s="209" t="s">
        <v>196</v>
      </c>
      <c r="C13" s="363">
        <f>'Krok 1- Kalkulačka '!BR161</f>
        <v>0</v>
      </c>
      <c r="D13" s="363"/>
      <c r="E13" s="356">
        <f>'Krok 1- Kalkulačka '!BZ160</f>
        <v>0</v>
      </c>
      <c r="F13" s="357"/>
    </row>
    <row r="14" spans="1:12" ht="13.5" customHeight="1" thickBot="1" x14ac:dyDescent="0.25">
      <c r="B14" s="210"/>
      <c r="C14" s="211"/>
      <c r="D14" s="211"/>
      <c r="E14" s="211"/>
      <c r="F14" s="211"/>
    </row>
    <row r="15" spans="1:12" ht="16.5" customHeight="1" x14ac:dyDescent="0.2">
      <c r="B15" s="212" t="s">
        <v>115</v>
      </c>
      <c r="C15" s="364" t="s">
        <v>72</v>
      </c>
      <c r="D15" s="364"/>
      <c r="E15" s="358" t="s">
        <v>71</v>
      </c>
      <c r="F15" s="359"/>
    </row>
    <row r="16" spans="1:12" ht="17.25" customHeight="1" thickBot="1" x14ac:dyDescent="0.25">
      <c r="B16" s="213" t="s">
        <v>116</v>
      </c>
      <c r="C16" s="365">
        <f>C7+C8+C9-C13</f>
        <v>0</v>
      </c>
      <c r="D16" s="365"/>
      <c r="E16" s="352">
        <f>E7+E8+E9-E13</f>
        <v>0</v>
      </c>
      <c r="F16" s="353"/>
    </row>
    <row r="17" spans="1:12" ht="15" x14ac:dyDescent="0.2">
      <c r="A17" s="90"/>
    </row>
    <row r="19" spans="1:12" ht="15.75" x14ac:dyDescent="0.2">
      <c r="A19" s="367" t="s">
        <v>101</v>
      </c>
      <c r="B19" s="367"/>
      <c r="C19" s="367"/>
      <c r="D19" s="367"/>
      <c r="E19" s="367"/>
      <c r="F19" s="367"/>
      <c r="G19" s="367"/>
      <c r="H19" s="367"/>
      <c r="I19" s="367"/>
      <c r="J19" s="367"/>
      <c r="K19" s="367"/>
    </row>
    <row r="20" spans="1:12" x14ac:dyDescent="0.2">
      <c r="A20" s="366" t="s">
        <v>97</v>
      </c>
      <c r="B20" s="366" t="str">
        <f>'Krok 1- Kalkulačka '!C7</f>
        <v>Zrozumiteľný a stručný opis regulácie 
(dôvod zvýšenia/zníženia nákladov na PP)</v>
      </c>
      <c r="C20" s="368" t="s">
        <v>211</v>
      </c>
      <c r="D20" s="368" t="s">
        <v>210</v>
      </c>
      <c r="E20" s="366" t="s">
        <v>108</v>
      </c>
      <c r="F20" s="366" t="s">
        <v>160</v>
      </c>
      <c r="G20" s="366" t="s">
        <v>102</v>
      </c>
      <c r="H20" s="366" t="s">
        <v>162</v>
      </c>
      <c r="I20" s="366" t="s">
        <v>163</v>
      </c>
      <c r="J20" s="366" t="s">
        <v>106</v>
      </c>
      <c r="K20" s="366" t="s">
        <v>107</v>
      </c>
      <c r="L20" s="366" t="s">
        <v>212</v>
      </c>
    </row>
    <row r="21" spans="1:12" x14ac:dyDescent="0.2">
      <c r="A21" s="366"/>
      <c r="B21" s="366"/>
      <c r="C21" s="369"/>
      <c r="D21" s="369"/>
      <c r="E21" s="366"/>
      <c r="F21" s="366"/>
      <c r="G21" s="366"/>
      <c r="H21" s="366"/>
      <c r="I21" s="366"/>
      <c r="J21" s="366"/>
      <c r="K21" s="366"/>
      <c r="L21" s="366"/>
    </row>
    <row r="22" spans="1:12" x14ac:dyDescent="0.2">
      <c r="A22" s="366"/>
      <c r="B22" s="366"/>
      <c r="C22" s="369"/>
      <c r="D22" s="369"/>
      <c r="E22" s="366"/>
      <c r="F22" s="366"/>
      <c r="G22" s="366"/>
      <c r="H22" s="366"/>
      <c r="I22" s="366"/>
      <c r="J22" s="366"/>
      <c r="K22" s="366"/>
      <c r="L22" s="366"/>
    </row>
    <row r="23" spans="1:12" x14ac:dyDescent="0.2">
      <c r="A23" s="366"/>
      <c r="B23" s="366"/>
      <c r="C23" s="369"/>
      <c r="D23" s="369"/>
      <c r="E23" s="366"/>
      <c r="F23" s="366"/>
      <c r="G23" s="366"/>
      <c r="H23" s="366"/>
      <c r="I23" s="366"/>
      <c r="J23" s="366"/>
      <c r="K23" s="366"/>
      <c r="L23" s="366"/>
    </row>
    <row r="24" spans="1:12" x14ac:dyDescent="0.2">
      <c r="A24" s="366"/>
      <c r="B24" s="366"/>
      <c r="C24" s="369"/>
      <c r="D24" s="369"/>
      <c r="E24" s="366"/>
      <c r="F24" s="366"/>
      <c r="G24" s="366"/>
      <c r="H24" s="366"/>
      <c r="I24" s="366"/>
      <c r="J24" s="366"/>
      <c r="K24" s="366"/>
      <c r="L24" s="366"/>
    </row>
    <row r="25" spans="1:12" x14ac:dyDescent="0.2">
      <c r="A25" s="366"/>
      <c r="B25" s="366"/>
      <c r="C25" s="370"/>
      <c r="D25" s="370"/>
      <c r="E25" s="366"/>
      <c r="F25" s="366"/>
      <c r="G25" s="366"/>
      <c r="H25" s="366"/>
      <c r="I25" s="366"/>
      <c r="J25" s="366"/>
      <c r="K25" s="366"/>
      <c r="L25" s="366"/>
    </row>
    <row r="26" spans="1:12" ht="13.5" customHeight="1" x14ac:dyDescent="0.2">
      <c r="A26" s="223">
        <f>'Krok 1- Kalkulačka '!B9</f>
        <v>1</v>
      </c>
      <c r="B26" s="223" t="str">
        <f>'Krok 1- Kalkulačka '!C9</f>
        <v>oznámenie existencie znečistenia územia dotknutej obci (v katastrálnom území ktorej sa takáto záťaž nachádza) zo strany obejdnávateľa geologických prác (geologického prieskumu))</v>
      </c>
      <c r="C26" s="223" t="str">
        <f>'Krok 1- Kalkulačka '!D9</f>
        <v>569/2007</v>
      </c>
      <c r="D26" s="223" t="str">
        <f>'Krok 1- Kalkulačka '!E9</f>
        <v>§ 19 ods. 6</v>
      </c>
      <c r="E26" s="223" t="str">
        <f>'Krok 1- Kalkulačka '!F9</f>
        <v>SK</v>
      </c>
      <c r="F26" s="226" t="str">
        <f>IF('Krok 1- Kalkulačka '!G9&gt;0,'Krok 1- Kalkulačka '!G9,"-")</f>
        <v>-</v>
      </c>
      <c r="G26" s="223" t="str">
        <f>'Krok 1- Kalkulačka '!H9</f>
        <v>Objednávateľa, zhotoviteľ</v>
      </c>
      <c r="H26" s="224" t="str">
        <f>'Krok 1- Kalkulačka '!I9</f>
        <v>N</v>
      </c>
      <c r="I26" s="224" t="str">
        <f>'Krok 1- Kalkulačka '!K9</f>
        <v>N</v>
      </c>
      <c r="J26" s="225">
        <f>IF($L26="In (zvyšuje náklady)",'Krok 1- Kalkulačka '!CC9,'Krok 1- Kalkulačka '!CC9)</f>
        <v>0</v>
      </c>
      <c r="K26" s="225" t="e">
        <f>IF($L26="In (zvyšuje náklady)",'Krok 1- Kalkulačka '!CD9,'Krok 1- Kalkulačka '!CD9)</f>
        <v>#VALUE!</v>
      </c>
      <c r="L26" s="223" t="str">
        <f>'Krok 1- Kalkulačka '!M9</f>
        <v xml:space="preserve">vyberte  </v>
      </c>
    </row>
    <row r="27" spans="1:12" x14ac:dyDescent="0.2">
      <c r="A27" s="223">
        <f>'Krok 1- Kalkulačka '!B12</f>
        <v>2</v>
      </c>
      <c r="B27" s="223">
        <f>'Krok 1- Kalkulačka '!C12</f>
        <v>0</v>
      </c>
      <c r="C27" s="223">
        <f>'Krok 1- Kalkulačka '!D12</f>
        <v>0</v>
      </c>
      <c r="D27" s="223">
        <f>'Krok 1- Kalkulačka '!E12</f>
        <v>0</v>
      </c>
      <c r="E27" s="223" t="str">
        <f>'Krok 1- Kalkulačka '!F12</f>
        <v xml:space="preserve">vyberte  </v>
      </c>
      <c r="F27" s="226" t="str">
        <f>IF('Krok 1- Kalkulačka '!G12&gt;0,'Krok 1- Kalkulačka '!G12,"-")</f>
        <v>-</v>
      </c>
      <c r="G27" s="223">
        <f>'Krok 1- Kalkulačka '!H12</f>
        <v>0</v>
      </c>
      <c r="H27" s="224">
        <f>'Krok 1- Kalkulačka '!I12</f>
        <v>0</v>
      </c>
      <c r="I27" s="224">
        <f>'Krok 1- Kalkulačka '!K12</f>
        <v>0</v>
      </c>
      <c r="J27" s="225">
        <f>IF($L27="In (zvyšuje náklady)",'Krok 1- Kalkulačka '!CC12,'Krok 1- Kalkulačka '!CC12)</f>
        <v>0</v>
      </c>
      <c r="K27" s="225">
        <f>IF($L27="In (zvyšuje náklady)",'Krok 1- Kalkulačka '!CD12,'Krok 1- Kalkulačka '!CD12)</f>
        <v>0</v>
      </c>
      <c r="L27" s="223" t="str">
        <f>'Krok 1- Kalkulačka '!M12</f>
        <v xml:space="preserve">vyberte  </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xX98UtmN0QnUnznfyEqD6HSPUN1FhDrf88TPmq0JbhDIfwV6Uy53wwHfU6lZZzKyEADcROwpZgyGvfJIeAoA5Q==" saltValue="g0c7F+d0Tr4K5OSL5pH8W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D1" workbookViewId="0">
      <selection activeCell="D1" sqref="D1"/>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3" t="s">
        <v>126</v>
      </c>
      <c r="D5" s="374"/>
      <c r="E5" s="374"/>
      <c r="F5" s="374"/>
      <c r="G5" s="374"/>
      <c r="H5" s="374"/>
      <c r="I5" s="374"/>
      <c r="J5" s="374"/>
      <c r="K5" s="374"/>
      <c r="L5" s="374"/>
      <c r="M5" s="374"/>
      <c r="N5" s="374"/>
      <c r="O5" s="374"/>
      <c r="P5" s="374"/>
      <c r="Q5" s="375"/>
    </row>
    <row r="6" spans="1:17" ht="31.5" customHeight="1" x14ac:dyDescent="0.2">
      <c r="A6" s="134"/>
      <c r="B6" s="94" t="s">
        <v>104</v>
      </c>
      <c r="C6" s="376" t="s">
        <v>172</v>
      </c>
      <c r="D6" s="376"/>
      <c r="E6" s="376"/>
      <c r="F6" s="376"/>
      <c r="G6" s="376"/>
      <c r="H6" s="376"/>
      <c r="I6" s="376"/>
      <c r="J6" s="376"/>
      <c r="K6" s="376"/>
      <c r="L6" s="376"/>
      <c r="M6" s="376"/>
      <c r="N6" s="376"/>
      <c r="O6" s="376"/>
      <c r="P6" s="376"/>
      <c r="Q6" s="376"/>
    </row>
    <row r="7" spans="1:17" ht="17.25" customHeight="1" x14ac:dyDescent="0.2">
      <c r="A7" s="134"/>
      <c r="B7" s="128" t="s">
        <v>105</v>
      </c>
      <c r="C7" s="377" t="s">
        <v>88</v>
      </c>
      <c r="D7" s="377"/>
      <c r="E7" s="377"/>
      <c r="F7" s="377"/>
      <c r="G7" s="377"/>
      <c r="H7" s="377"/>
      <c r="I7" s="377"/>
      <c r="J7" s="377"/>
      <c r="K7" s="377"/>
      <c r="L7" s="377"/>
      <c r="M7" s="377"/>
      <c r="N7" s="377"/>
      <c r="O7" s="377"/>
      <c r="P7" s="377"/>
      <c r="Q7" s="377"/>
    </row>
    <row r="8" spans="1:17" ht="18.75" customHeight="1" x14ac:dyDescent="0.2">
      <c r="A8" s="134"/>
      <c r="B8" s="128" t="s">
        <v>82</v>
      </c>
      <c r="C8" s="377" t="s">
        <v>124</v>
      </c>
      <c r="D8" s="377"/>
      <c r="E8" s="377"/>
      <c r="F8" s="377"/>
      <c r="G8" s="377"/>
      <c r="H8" s="377"/>
      <c r="I8" s="377"/>
      <c r="J8" s="377"/>
      <c r="K8" s="377"/>
      <c r="L8" s="377"/>
      <c r="M8" s="377"/>
      <c r="N8" s="377"/>
      <c r="O8" s="377"/>
      <c r="P8" s="377"/>
      <c r="Q8" s="377"/>
    </row>
    <row r="9" spans="1:17" ht="21.75" customHeight="1" x14ac:dyDescent="0.2">
      <c r="A9" s="134"/>
      <c r="B9" s="128" t="s">
        <v>119</v>
      </c>
      <c r="C9" s="377" t="s">
        <v>161</v>
      </c>
      <c r="D9" s="377"/>
      <c r="E9" s="377"/>
      <c r="F9" s="377"/>
      <c r="G9" s="377"/>
      <c r="H9" s="377"/>
      <c r="I9" s="377"/>
      <c r="J9" s="377"/>
      <c r="K9" s="377"/>
      <c r="L9" s="377"/>
      <c r="M9" s="377"/>
      <c r="N9" s="377"/>
      <c r="O9" s="377"/>
      <c r="P9" s="377"/>
      <c r="Q9" s="377"/>
    </row>
    <row r="10" spans="1:17" ht="31.5" customHeight="1" x14ac:dyDescent="0.2">
      <c r="A10" s="134"/>
      <c r="B10" s="127" t="s">
        <v>70</v>
      </c>
      <c r="C10" s="372" t="s">
        <v>87</v>
      </c>
      <c r="D10" s="372"/>
      <c r="E10" s="372"/>
      <c r="F10" s="372"/>
      <c r="G10" s="372"/>
      <c r="H10" s="372"/>
      <c r="I10" s="372"/>
      <c r="J10" s="372"/>
      <c r="K10" s="372"/>
      <c r="L10" s="372"/>
      <c r="M10" s="372"/>
      <c r="N10" s="372"/>
      <c r="O10" s="372"/>
      <c r="P10" s="372"/>
      <c r="Q10" s="372"/>
    </row>
    <row r="11" spans="1:17" ht="24.75" customHeight="1" x14ac:dyDescent="0.2">
      <c r="A11" s="134"/>
      <c r="B11" s="127" t="s">
        <v>120</v>
      </c>
      <c r="C11" s="385" t="s">
        <v>165</v>
      </c>
      <c r="D11" s="385"/>
      <c r="E11" s="385"/>
      <c r="F11" s="385"/>
      <c r="G11" s="385"/>
      <c r="H11" s="385"/>
      <c r="I11" s="385"/>
      <c r="J11" s="385"/>
      <c r="K11" s="385"/>
      <c r="L11" s="385"/>
      <c r="M11" s="385"/>
      <c r="N11" s="385"/>
      <c r="O11" s="385"/>
      <c r="P11" s="385"/>
      <c r="Q11" s="385"/>
    </row>
    <row r="12" spans="1:17" ht="43.5" customHeight="1" x14ac:dyDescent="0.2">
      <c r="A12" s="134"/>
      <c r="B12" s="128" t="s">
        <v>164</v>
      </c>
      <c r="C12" s="377" t="s">
        <v>166</v>
      </c>
      <c r="D12" s="377"/>
      <c r="E12" s="377"/>
      <c r="F12" s="377"/>
      <c r="G12" s="377"/>
      <c r="H12" s="377"/>
      <c r="I12" s="377"/>
      <c r="J12" s="377"/>
      <c r="K12" s="377"/>
      <c r="L12" s="377"/>
      <c r="M12" s="377"/>
      <c r="N12" s="377"/>
      <c r="O12" s="377"/>
      <c r="P12" s="377"/>
      <c r="Q12" s="377"/>
    </row>
    <row r="13" spans="1:17" ht="47.25" customHeight="1" x14ac:dyDescent="0.2">
      <c r="A13" s="134"/>
      <c r="B13" s="126" t="s">
        <v>122</v>
      </c>
      <c r="C13" s="386" t="s">
        <v>121</v>
      </c>
      <c r="D13" s="386"/>
      <c r="E13" s="386"/>
      <c r="F13" s="386"/>
      <c r="G13" s="386"/>
      <c r="H13" s="386"/>
      <c r="I13" s="386"/>
      <c r="J13" s="386"/>
      <c r="K13" s="386"/>
      <c r="L13" s="386"/>
      <c r="M13" s="386"/>
      <c r="N13" s="386"/>
      <c r="O13" s="386"/>
      <c r="P13" s="386"/>
      <c r="Q13" s="386"/>
    </row>
    <row r="14" spans="1:17" ht="30" customHeight="1" x14ac:dyDescent="0.2">
      <c r="A14" s="134"/>
      <c r="B14" s="128" t="s">
        <v>123</v>
      </c>
      <c r="C14" s="387" t="s">
        <v>173</v>
      </c>
      <c r="D14" s="388"/>
      <c r="E14" s="388"/>
      <c r="F14" s="388"/>
      <c r="G14" s="388"/>
      <c r="H14" s="388"/>
      <c r="I14" s="388"/>
      <c r="J14" s="388"/>
      <c r="K14" s="388"/>
      <c r="L14" s="388"/>
      <c r="M14" s="388"/>
      <c r="N14" s="388"/>
      <c r="O14" s="388"/>
      <c r="P14" s="388"/>
      <c r="Q14" s="389"/>
    </row>
    <row r="15" spans="1:17" ht="73.5" customHeight="1" x14ac:dyDescent="0.2">
      <c r="A15" s="134"/>
      <c r="B15" s="126" t="s">
        <v>182</v>
      </c>
      <c r="C15" s="377" t="s">
        <v>175</v>
      </c>
      <c r="D15" s="377"/>
      <c r="E15" s="377"/>
      <c r="F15" s="377"/>
      <c r="G15" s="377"/>
      <c r="H15" s="377"/>
      <c r="I15" s="377"/>
      <c r="J15" s="377"/>
      <c r="K15" s="377"/>
      <c r="L15" s="377"/>
      <c r="M15" s="377"/>
      <c r="N15" s="377"/>
      <c r="O15" s="377"/>
      <c r="P15" s="377"/>
      <c r="Q15" s="377"/>
    </row>
    <row r="16" spans="1:17" ht="72" customHeight="1" x14ac:dyDescent="0.2">
      <c r="A16" s="134"/>
      <c r="B16" s="126" t="s">
        <v>183</v>
      </c>
      <c r="C16" s="377" t="s">
        <v>174</v>
      </c>
      <c r="D16" s="377"/>
      <c r="E16" s="377"/>
      <c r="F16" s="377"/>
      <c r="G16" s="377"/>
      <c r="H16" s="377"/>
      <c r="I16" s="377"/>
      <c r="J16" s="377"/>
      <c r="K16" s="377"/>
      <c r="L16" s="377"/>
      <c r="M16" s="377"/>
      <c r="N16" s="377"/>
      <c r="O16" s="377"/>
      <c r="P16" s="377"/>
      <c r="Q16" s="377"/>
    </row>
    <row r="17" spans="1:20" ht="93" customHeight="1" x14ac:dyDescent="0.2">
      <c r="A17" s="134"/>
      <c r="B17" s="126" t="s">
        <v>134</v>
      </c>
      <c r="C17" s="377" t="s">
        <v>127</v>
      </c>
      <c r="D17" s="377"/>
      <c r="E17" s="377"/>
      <c r="F17" s="377"/>
      <c r="G17" s="377"/>
      <c r="H17" s="377"/>
      <c r="I17" s="377"/>
      <c r="J17" s="377"/>
      <c r="K17" s="377"/>
      <c r="L17" s="377"/>
      <c r="M17" s="377"/>
      <c r="N17" s="377"/>
      <c r="O17" s="377"/>
      <c r="P17" s="377"/>
      <c r="Q17" s="377"/>
    </row>
    <row r="18" spans="1:20" ht="126.75" customHeight="1" x14ac:dyDescent="0.2">
      <c r="A18" s="134"/>
      <c r="B18" s="126" t="s">
        <v>135</v>
      </c>
      <c r="C18" s="387" t="s">
        <v>128</v>
      </c>
      <c r="D18" s="388"/>
      <c r="E18" s="388"/>
      <c r="F18" s="388"/>
      <c r="G18" s="388"/>
      <c r="H18" s="388"/>
      <c r="I18" s="388"/>
      <c r="J18" s="388"/>
      <c r="K18" s="388"/>
      <c r="L18" s="388"/>
      <c r="M18" s="388"/>
      <c r="N18" s="388"/>
      <c r="O18" s="388"/>
      <c r="P18" s="388"/>
      <c r="Q18" s="389"/>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90" t="s">
        <v>28</v>
      </c>
      <c r="D22" s="390"/>
      <c r="E22" s="391" t="s">
        <v>13</v>
      </c>
      <c r="F22" s="391"/>
      <c r="G22" s="390" t="s">
        <v>28</v>
      </c>
      <c r="H22" s="390"/>
      <c r="I22" s="390"/>
      <c r="J22"/>
      <c r="K22"/>
      <c r="L22"/>
      <c r="M22"/>
      <c r="N22"/>
      <c r="O22"/>
      <c r="P22"/>
      <c r="Q22"/>
    </row>
    <row r="23" spans="1:20" ht="12.75" customHeight="1" x14ac:dyDescent="0.2">
      <c r="A23"/>
      <c r="B23" s="129" t="s">
        <v>29</v>
      </c>
      <c r="C23" s="378">
        <v>1</v>
      </c>
      <c r="D23" s="379"/>
      <c r="E23" s="380" t="s">
        <v>4</v>
      </c>
      <c r="F23" s="381"/>
      <c r="G23" s="382">
        <v>0.5</v>
      </c>
      <c r="H23" s="383"/>
      <c r="I23" s="384"/>
      <c r="J23"/>
      <c r="K23"/>
      <c r="L23"/>
      <c r="M23"/>
      <c r="N23"/>
      <c r="O23"/>
      <c r="P23"/>
      <c r="Q23"/>
    </row>
    <row r="24" spans="1:20" x14ac:dyDescent="0.2">
      <c r="A24"/>
      <c r="B24" s="129" t="s">
        <v>30</v>
      </c>
      <c r="C24" s="392">
        <v>2</v>
      </c>
      <c r="D24" s="392"/>
      <c r="E24" s="393" t="s">
        <v>6</v>
      </c>
      <c r="F24" s="393"/>
      <c r="G24" s="394">
        <v>0.33</v>
      </c>
      <c r="H24" s="394"/>
      <c r="I24" s="394"/>
      <c r="J24"/>
      <c r="K24"/>
      <c r="L24"/>
      <c r="M24"/>
      <c r="N24"/>
      <c r="O24"/>
      <c r="P24"/>
      <c r="Q24"/>
    </row>
    <row r="25" spans="1:20" x14ac:dyDescent="0.2">
      <c r="A25"/>
      <c r="B25" s="129" t="s">
        <v>31</v>
      </c>
      <c r="C25" s="392">
        <v>3</v>
      </c>
      <c r="D25" s="392"/>
      <c r="E25" s="393" t="s">
        <v>8</v>
      </c>
      <c r="F25" s="393"/>
      <c r="G25" s="394">
        <v>0.25</v>
      </c>
      <c r="H25" s="394"/>
      <c r="I25" s="394"/>
      <c r="J25"/>
      <c r="K25"/>
      <c r="L25"/>
      <c r="M25"/>
      <c r="N25"/>
      <c r="O25"/>
      <c r="P25"/>
      <c r="Q25"/>
    </row>
    <row r="26" spans="1:20" x14ac:dyDescent="0.2">
      <c r="A26"/>
      <c r="B26" s="129" t="s">
        <v>32</v>
      </c>
      <c r="C26" s="392">
        <v>4</v>
      </c>
      <c r="D26" s="392"/>
      <c r="E26" s="393" t="s">
        <v>11</v>
      </c>
      <c r="F26" s="393"/>
      <c r="G26" s="394">
        <v>0.2</v>
      </c>
      <c r="H26" s="394"/>
      <c r="I26" s="394"/>
      <c r="J26"/>
      <c r="K26"/>
      <c r="L26"/>
      <c r="M26"/>
      <c r="N26"/>
      <c r="O26"/>
      <c r="P26"/>
      <c r="Q26"/>
    </row>
    <row r="27" spans="1:20" x14ac:dyDescent="0.2">
      <c r="A27"/>
      <c r="B27" s="129" t="s">
        <v>33</v>
      </c>
      <c r="C27" s="392">
        <v>12</v>
      </c>
      <c r="D27" s="392"/>
      <c r="E27" s="393" t="s">
        <v>12</v>
      </c>
      <c r="F27" s="393"/>
      <c r="G27" s="394">
        <v>0.25</v>
      </c>
      <c r="H27" s="394"/>
      <c r="I27" s="394"/>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5" t="s">
        <v>47</v>
      </c>
      <c r="C32" s="396"/>
      <c r="D32" s="130" t="s">
        <v>142</v>
      </c>
      <c r="E32" s="130" t="s">
        <v>143</v>
      </c>
      <c r="F32" s="130" t="s">
        <v>144</v>
      </c>
      <c r="G32" s="390" t="s">
        <v>145</v>
      </c>
      <c r="H32" s="390"/>
      <c r="I32" s="390" t="s">
        <v>52</v>
      </c>
      <c r="J32" s="390"/>
      <c r="K32" s="390"/>
      <c r="L32" s="390"/>
      <c r="M32" s="390"/>
      <c r="N32" s="390"/>
      <c r="O32" s="390"/>
      <c r="P32" s="390"/>
      <c r="Q32" s="390"/>
      <c r="R32" s="390"/>
      <c r="S32" s="390"/>
      <c r="T32" s="390"/>
    </row>
    <row r="33" spans="1:20" ht="36.75" customHeight="1" x14ac:dyDescent="0.2">
      <c r="A33"/>
      <c r="B33" s="397" t="s">
        <v>22</v>
      </c>
      <c r="C33" s="398"/>
      <c r="D33" s="121">
        <v>45</v>
      </c>
      <c r="E33" s="121">
        <v>90</v>
      </c>
      <c r="F33" s="121">
        <v>180</v>
      </c>
      <c r="G33" s="399">
        <v>60</v>
      </c>
      <c r="H33" s="399"/>
      <c r="I33" s="400" t="s">
        <v>53</v>
      </c>
      <c r="J33" s="400"/>
      <c r="K33" s="400"/>
      <c r="L33" s="400"/>
      <c r="M33" s="400"/>
      <c r="N33" s="400"/>
      <c r="O33" s="400"/>
      <c r="P33" s="400"/>
      <c r="Q33" s="400"/>
      <c r="R33" s="400"/>
      <c r="S33" s="400"/>
      <c r="T33" s="400"/>
    </row>
    <row r="34" spans="1:20" ht="31.5" customHeight="1" x14ac:dyDescent="0.2">
      <c r="A34"/>
      <c r="B34" s="397" t="s">
        <v>16</v>
      </c>
      <c r="C34" s="398"/>
      <c r="D34" s="121">
        <v>240</v>
      </c>
      <c r="E34" s="121">
        <v>480</v>
      </c>
      <c r="F34" s="121">
        <v>720</v>
      </c>
      <c r="G34" s="399">
        <v>300</v>
      </c>
      <c r="H34" s="399"/>
      <c r="I34" s="400" t="s">
        <v>95</v>
      </c>
      <c r="J34" s="400"/>
      <c r="K34" s="400"/>
      <c r="L34" s="400"/>
      <c r="M34" s="400"/>
      <c r="N34" s="400"/>
      <c r="O34" s="400"/>
      <c r="P34" s="400"/>
      <c r="Q34" s="400"/>
      <c r="R34" s="400"/>
      <c r="S34" s="400"/>
      <c r="T34" s="400"/>
    </row>
    <row r="35" spans="1:20" ht="44.25" customHeight="1" x14ac:dyDescent="0.2">
      <c r="A35"/>
      <c r="B35" s="397" t="s">
        <v>17</v>
      </c>
      <c r="C35" s="398"/>
      <c r="D35" s="121">
        <v>360</v>
      </c>
      <c r="E35" s="121">
        <v>720</v>
      </c>
      <c r="F35" s="121">
        <v>1200</v>
      </c>
      <c r="G35" s="399">
        <v>460</v>
      </c>
      <c r="H35" s="399"/>
      <c r="I35" s="400" t="s">
        <v>96</v>
      </c>
      <c r="J35" s="400"/>
      <c r="K35" s="400"/>
      <c r="L35" s="400"/>
      <c r="M35" s="400"/>
      <c r="N35" s="400"/>
      <c r="O35" s="400"/>
      <c r="P35" s="400"/>
      <c r="Q35" s="400"/>
      <c r="R35" s="400"/>
      <c r="S35" s="400"/>
      <c r="T35" s="400"/>
    </row>
    <row r="36" spans="1:20" ht="45.75" customHeight="1" x14ac:dyDescent="0.2">
      <c r="A36"/>
      <c r="B36" s="401" t="s">
        <v>25</v>
      </c>
      <c r="C36" s="402"/>
      <c r="D36" s="122">
        <v>60</v>
      </c>
      <c r="E36" s="122">
        <v>60</v>
      </c>
      <c r="F36" s="122">
        <v>60</v>
      </c>
      <c r="G36" s="399">
        <v>60</v>
      </c>
      <c r="H36" s="399"/>
      <c r="I36" s="400" t="s">
        <v>54</v>
      </c>
      <c r="J36" s="400"/>
      <c r="K36" s="400"/>
      <c r="L36" s="400"/>
      <c r="M36" s="400"/>
      <c r="N36" s="400"/>
      <c r="O36" s="400"/>
      <c r="P36" s="400"/>
      <c r="Q36" s="400"/>
      <c r="R36" s="400"/>
      <c r="S36" s="400"/>
      <c r="T36" s="400"/>
    </row>
    <row r="37" spans="1:20" ht="58.5" customHeight="1" x14ac:dyDescent="0.2">
      <c r="A37"/>
      <c r="B37" s="397" t="s">
        <v>27</v>
      </c>
      <c r="C37" s="398"/>
      <c r="D37" s="121">
        <v>120</v>
      </c>
      <c r="E37" s="121">
        <v>480</v>
      </c>
      <c r="F37" s="121">
        <v>960</v>
      </c>
      <c r="G37" s="399">
        <v>220</v>
      </c>
      <c r="H37" s="399"/>
      <c r="I37" s="400" t="s">
        <v>60</v>
      </c>
      <c r="J37" s="400"/>
      <c r="K37" s="400"/>
      <c r="L37" s="400"/>
      <c r="M37" s="400"/>
      <c r="N37" s="400"/>
      <c r="O37" s="400"/>
      <c r="P37" s="400"/>
      <c r="Q37" s="400"/>
      <c r="R37" s="400"/>
      <c r="S37" s="400"/>
      <c r="T37" s="400"/>
    </row>
    <row r="38" spans="1:20" ht="36.75" customHeight="1" x14ac:dyDescent="0.2">
      <c r="A38"/>
      <c r="B38" s="397" t="s">
        <v>18</v>
      </c>
      <c r="C38" s="398"/>
      <c r="D38" s="121">
        <v>100</v>
      </c>
      <c r="E38" s="121">
        <v>100</v>
      </c>
      <c r="F38" s="121">
        <v>100</v>
      </c>
      <c r="G38" s="399">
        <v>100</v>
      </c>
      <c r="H38" s="399"/>
      <c r="I38" s="400" t="s">
        <v>55</v>
      </c>
      <c r="J38" s="400"/>
      <c r="K38" s="400"/>
      <c r="L38" s="400"/>
      <c r="M38" s="400"/>
      <c r="N38" s="400"/>
      <c r="O38" s="400"/>
      <c r="P38" s="400"/>
      <c r="Q38" s="400"/>
      <c r="R38" s="400"/>
      <c r="S38" s="400"/>
      <c r="T38" s="400"/>
    </row>
    <row r="39" spans="1:20" ht="33.75" customHeight="1" x14ac:dyDescent="0.2">
      <c r="A39"/>
      <c r="B39" s="401" t="s">
        <v>157</v>
      </c>
      <c r="C39" s="402"/>
      <c r="D39" s="122">
        <v>30</v>
      </c>
      <c r="E39" s="122">
        <v>30</v>
      </c>
      <c r="F39" s="122">
        <v>30</v>
      </c>
      <c r="G39" s="399">
        <v>30</v>
      </c>
      <c r="H39" s="399"/>
      <c r="I39" s="400" t="s">
        <v>56</v>
      </c>
      <c r="J39" s="400"/>
      <c r="K39" s="400"/>
      <c r="L39" s="400"/>
      <c r="M39" s="400"/>
      <c r="N39" s="400"/>
      <c r="O39" s="400"/>
      <c r="P39" s="400"/>
      <c r="Q39" s="400"/>
      <c r="R39" s="400"/>
      <c r="S39" s="400"/>
      <c r="T39" s="400"/>
    </row>
    <row r="40" spans="1:20" ht="33" customHeight="1" x14ac:dyDescent="0.2">
      <c r="A40"/>
      <c r="B40" s="401" t="s">
        <v>19</v>
      </c>
      <c r="C40" s="402"/>
      <c r="D40" s="122">
        <v>50</v>
      </c>
      <c r="E40" s="122">
        <v>50</v>
      </c>
      <c r="F40" s="122">
        <v>50</v>
      </c>
      <c r="G40" s="399">
        <v>50</v>
      </c>
      <c r="H40" s="399"/>
      <c r="I40" s="400" t="s">
        <v>57</v>
      </c>
      <c r="J40" s="400"/>
      <c r="K40" s="400"/>
      <c r="L40" s="400"/>
      <c r="M40" s="400"/>
      <c r="N40" s="400"/>
      <c r="O40" s="400"/>
      <c r="P40" s="400"/>
      <c r="Q40" s="400"/>
      <c r="R40" s="400"/>
      <c r="S40" s="400"/>
      <c r="T40" s="400"/>
    </row>
    <row r="41" spans="1:20" ht="30.75" customHeight="1" x14ac:dyDescent="0.2">
      <c r="A41"/>
      <c r="B41" s="397" t="s">
        <v>26</v>
      </c>
      <c r="C41" s="398"/>
      <c r="D41" s="121">
        <v>480</v>
      </c>
      <c r="E41" s="121">
        <v>960</v>
      </c>
      <c r="F41" s="121">
        <v>2400</v>
      </c>
      <c r="G41" s="399">
        <v>650</v>
      </c>
      <c r="H41" s="399"/>
      <c r="I41" s="400" t="s">
        <v>59</v>
      </c>
      <c r="J41" s="400"/>
      <c r="K41" s="400"/>
      <c r="L41" s="400"/>
      <c r="M41" s="400"/>
      <c r="N41" s="400"/>
      <c r="O41" s="400"/>
      <c r="P41" s="400"/>
      <c r="Q41" s="400"/>
      <c r="R41" s="400"/>
      <c r="S41" s="400"/>
      <c r="T41" s="400"/>
    </row>
    <row r="42" spans="1:20" ht="32.25" customHeight="1" x14ac:dyDescent="0.2">
      <c r="A42"/>
      <c r="B42" s="397" t="s">
        <v>21</v>
      </c>
      <c r="C42" s="398"/>
      <c r="D42" s="121">
        <v>180</v>
      </c>
      <c r="E42" s="121">
        <v>240</v>
      </c>
      <c r="F42" s="121">
        <v>480</v>
      </c>
      <c r="G42" s="399">
        <v>200</v>
      </c>
      <c r="H42" s="399"/>
      <c r="I42" s="400" t="s">
        <v>58</v>
      </c>
      <c r="J42" s="400"/>
      <c r="K42" s="400"/>
      <c r="L42" s="400"/>
      <c r="M42" s="400"/>
      <c r="N42" s="400"/>
      <c r="O42" s="400"/>
      <c r="P42" s="400"/>
      <c r="Q42" s="400"/>
      <c r="R42" s="400"/>
      <c r="S42" s="400"/>
      <c r="T42" s="400"/>
    </row>
    <row r="43" spans="1:20" x14ac:dyDescent="0.2">
      <c r="A43"/>
      <c r="B43" s="397" t="s">
        <v>48</v>
      </c>
      <c r="C43" s="398"/>
      <c r="D43" s="123"/>
      <c r="E43" s="123"/>
      <c r="F43" s="123"/>
      <c r="G43" s="399" t="s">
        <v>49</v>
      </c>
      <c r="H43" s="399"/>
      <c r="I43" s="407"/>
      <c r="J43" s="407"/>
      <c r="K43" s="407"/>
      <c r="L43" s="407"/>
      <c r="M43" s="407"/>
      <c r="N43" s="407"/>
      <c r="O43" s="407"/>
      <c r="P43" s="407"/>
      <c r="Q43" s="407"/>
      <c r="R43" s="407"/>
      <c r="S43" s="407"/>
      <c r="T43" s="407"/>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3" t="s">
        <v>171</v>
      </c>
      <c r="C84" s="403"/>
      <c r="D84" s="403"/>
      <c r="E84" s="403"/>
      <c r="F84" s="403"/>
      <c r="G84" s="403"/>
      <c r="H84" s="403"/>
      <c r="I84" s="403"/>
      <c r="J84" s="403"/>
      <c r="K84" s="403"/>
      <c r="L84" s="403"/>
      <c r="M84" s="403"/>
      <c r="N84" s="403"/>
      <c r="O84" s="403"/>
      <c r="P84" s="403"/>
      <c r="Q84" s="403"/>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4" t="s">
        <v>152</v>
      </c>
      <c r="C106" s="405"/>
      <c r="D106" s="405"/>
      <c r="E106" s="405"/>
      <c r="F106" s="405"/>
      <c r="G106" s="405"/>
      <c r="H106" s="405"/>
      <c r="I106" s="132"/>
      <c r="J106" s="111"/>
      <c r="K106" s="404" t="s">
        <v>152</v>
      </c>
      <c r="L106" s="404"/>
      <c r="M106" s="404"/>
      <c r="N106" s="404"/>
      <c r="O106" s="404"/>
      <c r="P106" s="404"/>
      <c r="Q106" s="404"/>
      <c r="R106" s="404"/>
      <c r="S106" s="111"/>
      <c r="T106" s="111"/>
    </row>
    <row r="107" spans="1:20" ht="35.25" customHeight="1" x14ac:dyDescent="0.2">
      <c r="A107" s="113"/>
      <c r="B107" s="406"/>
      <c r="C107" s="406"/>
      <c r="D107" s="406"/>
      <c r="E107" s="406"/>
      <c r="F107" s="406"/>
      <c r="G107" s="406"/>
      <c r="H107" s="406"/>
      <c r="I107" s="133"/>
      <c r="J107" s="111"/>
      <c r="K107" s="404"/>
      <c r="L107" s="404"/>
      <c r="M107" s="404"/>
      <c r="N107" s="404"/>
      <c r="O107" s="404"/>
      <c r="P107" s="404"/>
      <c r="Q107" s="404"/>
      <c r="R107" s="404"/>
      <c r="S107" s="111"/>
      <c r="T107" s="111"/>
    </row>
    <row r="108" spans="1:20" ht="13.5" customHeight="1" x14ac:dyDescent="0.2">
      <c r="A108" s="113"/>
      <c r="B108" s="404"/>
      <c r="C108" s="405"/>
      <c r="D108" s="405"/>
      <c r="E108" s="405"/>
      <c r="F108" s="405"/>
      <c r="G108" s="405"/>
      <c r="H108" s="405"/>
      <c r="I108" s="132"/>
      <c r="J108" s="111"/>
      <c r="K108" s="111"/>
      <c r="L108" s="111"/>
      <c r="M108" s="111"/>
      <c r="N108" s="111"/>
      <c r="O108" s="111"/>
      <c r="P108" s="111"/>
      <c r="Q108" s="111"/>
      <c r="R108" s="111"/>
      <c r="S108" s="111"/>
      <c r="T108" s="111"/>
    </row>
    <row r="109" spans="1:20" ht="18" customHeight="1" x14ac:dyDescent="0.2">
      <c r="A109" s="113"/>
      <c r="B109" s="406"/>
      <c r="C109" s="406"/>
      <c r="D109" s="406"/>
      <c r="E109" s="406"/>
      <c r="F109" s="406"/>
      <c r="G109" s="406"/>
      <c r="H109" s="406"/>
      <c r="I109" s="133"/>
      <c r="J109" s="111"/>
      <c r="K109" s="111"/>
      <c r="L109" s="111"/>
      <c r="M109" s="111"/>
      <c r="N109" s="111"/>
      <c r="O109" s="111"/>
      <c r="P109" s="111"/>
      <c r="Q109" s="111"/>
      <c r="R109" s="111"/>
      <c r="S109" s="111"/>
      <c r="T109" s="111"/>
    </row>
    <row r="110" spans="1:20" x14ac:dyDescent="0.2">
      <c r="A110" s="113"/>
      <c r="B110" s="406"/>
      <c r="C110" s="406"/>
      <c r="D110" s="406"/>
      <c r="E110" s="406"/>
      <c r="F110" s="406"/>
      <c r="G110" s="406"/>
      <c r="H110" s="406"/>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1" t="s">
        <v>72</v>
      </c>
      <c r="C1" s="412"/>
      <c r="D1" s="412"/>
      <c r="E1" s="412"/>
      <c r="F1" s="412"/>
      <c r="G1" s="413"/>
      <c r="I1" s="408" t="s">
        <v>71</v>
      </c>
      <c r="J1" s="409"/>
      <c r="K1" s="409"/>
      <c r="L1" s="409"/>
      <c r="M1" s="410"/>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4">
        <v>1</v>
      </c>
      <c r="B3" s="415"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4"/>
      <c r="B4" s="416"/>
      <c r="C4" s="57" t="s">
        <v>75</v>
      </c>
      <c r="D4" s="64">
        <v>0</v>
      </c>
      <c r="E4" s="62">
        <f>E3</f>
        <v>3000</v>
      </c>
      <c r="F4" s="59">
        <f>D4*E4</f>
        <v>0</v>
      </c>
      <c r="G4" s="68"/>
      <c r="I4" s="51">
        <f>B4</f>
        <v>0</v>
      </c>
      <c r="J4" s="50">
        <f>D4</f>
        <v>0</v>
      </c>
      <c r="K4" s="50">
        <v>20</v>
      </c>
      <c r="L4" s="50">
        <f>J4*K4</f>
        <v>0</v>
      </c>
      <c r="M4" s="50"/>
    </row>
    <row r="5" spans="1:16" ht="30" x14ac:dyDescent="0.25">
      <c r="A5" s="414"/>
      <c r="B5" s="416"/>
      <c r="C5" s="57" t="s">
        <v>76</v>
      </c>
      <c r="D5" s="64">
        <v>145</v>
      </c>
      <c r="E5" s="62">
        <f>E3</f>
        <v>3000</v>
      </c>
      <c r="F5" s="59">
        <f>D5*E5</f>
        <v>435000</v>
      </c>
      <c r="G5" s="68"/>
      <c r="I5" s="51">
        <f>B5</f>
        <v>0</v>
      </c>
      <c r="J5" s="50">
        <f>D5</f>
        <v>145</v>
      </c>
      <c r="K5" s="50">
        <v>2500</v>
      </c>
      <c r="L5" s="50">
        <f>J5*K5</f>
        <v>362500</v>
      </c>
      <c r="M5" s="50"/>
    </row>
    <row r="6" spans="1:16" x14ac:dyDescent="0.25">
      <c r="A6" s="414"/>
      <c r="B6" s="416"/>
      <c r="C6" s="58" t="s">
        <v>77</v>
      </c>
      <c r="D6" s="64">
        <v>20</v>
      </c>
      <c r="E6" s="62">
        <f>E5</f>
        <v>3000</v>
      </c>
      <c r="F6" s="59">
        <f>D6*E6</f>
        <v>60000</v>
      </c>
      <c r="G6" s="68"/>
      <c r="I6" s="51"/>
      <c r="J6" s="50"/>
      <c r="K6" s="50"/>
      <c r="L6" s="50"/>
      <c r="M6" s="50"/>
    </row>
    <row r="7" spans="1:16" x14ac:dyDescent="0.25">
      <c r="A7" s="414"/>
      <c r="B7" s="416"/>
      <c r="C7" s="63" t="s">
        <v>78</v>
      </c>
      <c r="D7" s="64">
        <f>SUM(D3:D6)</f>
        <v>1165</v>
      </c>
      <c r="E7" s="62">
        <f>E6</f>
        <v>3000</v>
      </c>
      <c r="F7" s="59">
        <f>SUM(F3:F6)</f>
        <v>3495000</v>
      </c>
      <c r="G7" s="69"/>
    </row>
    <row r="8" spans="1:16" ht="30" x14ac:dyDescent="0.25">
      <c r="A8" s="414">
        <v>2</v>
      </c>
      <c r="B8" s="414" t="s">
        <v>80</v>
      </c>
      <c r="C8" s="57" t="s">
        <v>74</v>
      </c>
      <c r="D8" s="60"/>
      <c r="E8" s="60"/>
      <c r="F8" s="60"/>
    </row>
    <row r="9" spans="1:16" ht="30" x14ac:dyDescent="0.25">
      <c r="A9" s="414"/>
      <c r="B9" s="414"/>
      <c r="C9" s="57" t="s">
        <v>75</v>
      </c>
      <c r="D9" s="60"/>
      <c r="E9" s="60"/>
      <c r="F9" s="60"/>
    </row>
    <row r="10" spans="1:16" ht="30" x14ac:dyDescent="0.25">
      <c r="A10" s="414"/>
      <c r="B10" s="414"/>
      <c r="C10" s="57" t="s">
        <v>76</v>
      </c>
      <c r="D10" s="60"/>
      <c r="E10" s="60"/>
      <c r="F10" s="60"/>
      <c r="L10" s="49" t="s">
        <v>34</v>
      </c>
      <c r="O10" s="49" t="s">
        <v>38</v>
      </c>
      <c r="P10" s="49" t="s">
        <v>23</v>
      </c>
    </row>
    <row r="11" spans="1:16" x14ac:dyDescent="0.25">
      <c r="A11" s="414"/>
      <c r="B11" s="414"/>
      <c r="C11" s="58" t="s">
        <v>77</v>
      </c>
      <c r="D11" s="60"/>
      <c r="E11" s="60"/>
      <c r="F11" s="60"/>
      <c r="L11" s="49" t="s">
        <v>64</v>
      </c>
      <c r="O11" s="49">
        <v>0</v>
      </c>
      <c r="P11" s="49">
        <v>0</v>
      </c>
    </row>
    <row r="12" spans="1:16" x14ac:dyDescent="0.25">
      <c r="A12" s="414"/>
      <c r="B12" s="414"/>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8" sqref="C28"/>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184</v>
      </c>
    </row>
    <row r="6" spans="2:6" x14ac:dyDescent="0.2">
      <c r="B6" s="9" t="s">
        <v>25</v>
      </c>
      <c r="C6" s="3">
        <v>60</v>
      </c>
      <c r="F6" s="146" t="s">
        <v>186</v>
      </c>
    </row>
    <row r="7" spans="2:6" ht="13.5" thickBot="1" x14ac:dyDescent="0.25">
      <c r="B7" s="9" t="s">
        <v>18</v>
      </c>
      <c r="C7" s="3">
        <v>100</v>
      </c>
      <c r="F7" s="147" t="s">
        <v>185</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7" t="s">
        <v>113</v>
      </c>
      <c r="B1" s="367"/>
      <c r="C1" s="367"/>
      <c r="D1" s="367"/>
      <c r="E1" s="367"/>
      <c r="F1" s="367"/>
      <c r="G1" s="367"/>
      <c r="H1" s="367"/>
      <c r="I1" s="367"/>
      <c r="J1" s="367"/>
      <c r="K1" s="367"/>
    </row>
    <row r="2" spans="1:15" ht="15.75" x14ac:dyDescent="0.2">
      <c r="A2" s="83"/>
      <c r="B2" s="83"/>
      <c r="C2" s="83"/>
      <c r="D2" s="83"/>
      <c r="E2" s="106"/>
      <c r="F2" s="83"/>
      <c r="G2" s="83"/>
      <c r="H2" s="83"/>
      <c r="I2" s="83"/>
      <c r="J2" s="83"/>
      <c r="K2" s="83"/>
    </row>
    <row r="3" spans="1:15" ht="36.75" customHeight="1" x14ac:dyDescent="0.25">
      <c r="A3" s="367" t="s">
        <v>109</v>
      </c>
      <c r="B3" s="367"/>
      <c r="C3" s="367"/>
      <c r="D3" s="82"/>
      <c r="E3" s="367" t="s">
        <v>101</v>
      </c>
      <c r="F3" s="367"/>
      <c r="G3" s="367"/>
      <c r="H3" s="367"/>
      <c r="I3" s="367"/>
      <c r="J3" s="367"/>
      <c r="K3" s="367"/>
      <c r="L3" s="367"/>
      <c r="M3" s="367"/>
      <c r="N3" s="367"/>
    </row>
    <row r="4" spans="1:15" ht="13.5" customHeight="1" thickBot="1" x14ac:dyDescent="0.25">
      <c r="E4" s="420" t="s">
        <v>97</v>
      </c>
      <c r="F4" s="420" t="str">
        <f>'Krok 1- Kalkulačka '!C7</f>
        <v>Zrozumiteľný a stručný opis regulácie 
(dôvod zvýšenia/zníženia nákladov na PP)</v>
      </c>
      <c r="G4" s="420" t="s">
        <v>105</v>
      </c>
      <c r="H4" s="420" t="s">
        <v>108</v>
      </c>
      <c r="I4" s="420" t="s">
        <v>160</v>
      </c>
      <c r="J4" s="420" t="s">
        <v>102</v>
      </c>
      <c r="K4" s="420" t="s">
        <v>162</v>
      </c>
      <c r="L4" s="420" t="s">
        <v>163</v>
      </c>
      <c r="M4" s="420" t="s">
        <v>106</v>
      </c>
      <c r="N4" s="420" t="s">
        <v>107</v>
      </c>
      <c r="O4" s="420" t="s">
        <v>156</v>
      </c>
    </row>
    <row r="5" spans="1:15" ht="25.5" customHeight="1" thickBot="1" x14ac:dyDescent="0.25">
      <c r="A5" s="80" t="s">
        <v>81</v>
      </c>
      <c r="B5" s="91" t="s">
        <v>117</v>
      </c>
      <c r="C5" s="92" t="s">
        <v>118</v>
      </c>
      <c r="E5" s="420"/>
      <c r="F5" s="420"/>
      <c r="G5" s="420"/>
      <c r="H5" s="420"/>
      <c r="I5" s="420"/>
      <c r="J5" s="420"/>
      <c r="K5" s="420"/>
      <c r="L5" s="420"/>
      <c r="M5" s="420"/>
      <c r="N5" s="420"/>
      <c r="O5" s="420"/>
    </row>
    <row r="6" spans="1:15" ht="28.9" customHeight="1" x14ac:dyDescent="0.2">
      <c r="A6" s="141" t="s">
        <v>179</v>
      </c>
      <c r="B6" s="84">
        <f>'Krok 1- Kalkulačka '!AG159</f>
        <v>0</v>
      </c>
      <c r="C6" s="87">
        <f>'Krok 1- Kalkulačka '!AO159</f>
        <v>0</v>
      </c>
      <c r="E6" s="420"/>
      <c r="F6" s="420"/>
      <c r="G6" s="420"/>
      <c r="H6" s="420"/>
      <c r="I6" s="420"/>
      <c r="J6" s="420"/>
      <c r="K6" s="420"/>
      <c r="L6" s="420"/>
      <c r="M6" s="420"/>
      <c r="N6" s="420"/>
      <c r="O6" s="420"/>
    </row>
    <row r="7" spans="1:15" x14ac:dyDescent="0.2">
      <c r="A7" s="141" t="s">
        <v>180</v>
      </c>
      <c r="B7" s="84">
        <f>'Krok 1- Kalkulačka '!AI159</f>
        <v>0</v>
      </c>
      <c r="C7" s="87">
        <f>'Krok 1- Kalkulačka '!AQ159</f>
        <v>0</v>
      </c>
      <c r="E7" s="420"/>
      <c r="F7" s="420"/>
      <c r="G7" s="420"/>
      <c r="H7" s="420"/>
      <c r="I7" s="420"/>
      <c r="J7" s="420"/>
      <c r="K7" s="420"/>
      <c r="L7" s="420"/>
      <c r="M7" s="420"/>
      <c r="N7" s="420"/>
      <c r="O7" s="420"/>
    </row>
    <row r="8" spans="1:15" ht="16.5" customHeight="1" x14ac:dyDescent="0.2">
      <c r="A8" s="79" t="s">
        <v>98</v>
      </c>
      <c r="B8" s="84">
        <f>'Krok 1- Kalkulačka '!AK159</f>
        <v>0</v>
      </c>
      <c r="C8" s="87">
        <f>'Krok 1- Kalkulačka '!AS159</f>
        <v>0</v>
      </c>
      <c r="E8" s="420"/>
      <c r="F8" s="420"/>
      <c r="G8" s="420"/>
      <c r="H8" s="420"/>
      <c r="I8" s="420"/>
      <c r="J8" s="420"/>
      <c r="K8" s="420"/>
      <c r="L8" s="420"/>
      <c r="M8" s="420"/>
      <c r="N8" s="420"/>
      <c r="O8" s="420"/>
    </row>
    <row r="9" spans="1:15" x14ac:dyDescent="0.2">
      <c r="A9" s="79" t="s">
        <v>99</v>
      </c>
      <c r="B9" s="84" t="e">
        <f>'Krok 1- Kalkulačka '!#REF!</f>
        <v>#REF!</v>
      </c>
      <c r="C9" s="87" t="e">
        <f>'Krok 1- Kalkulačka '!#REF!</f>
        <v>#REF!</v>
      </c>
      <c r="E9" s="420"/>
      <c r="F9" s="420"/>
      <c r="G9" s="420"/>
      <c r="H9" s="420"/>
      <c r="I9" s="420"/>
      <c r="J9" s="420"/>
      <c r="K9" s="420"/>
      <c r="L9" s="420"/>
      <c r="M9" s="420"/>
      <c r="N9" s="420"/>
      <c r="O9" s="420"/>
    </row>
    <row r="10" spans="1:15" ht="45" x14ac:dyDescent="0.2">
      <c r="A10" s="80" t="s">
        <v>100</v>
      </c>
      <c r="B10" s="85" t="e">
        <f>SUM(B6:B9)</f>
        <v>#REF!</v>
      </c>
      <c r="C10" s="88" t="e">
        <f>SUM(C6:C9)</f>
        <v>#REF!</v>
      </c>
      <c r="E10" s="142">
        <f>'Krok 1- Kalkulačka '!B9</f>
        <v>1</v>
      </c>
      <c r="F10" s="142" t="str">
        <f>'Krok 1- Kalkulačka '!C9</f>
        <v>oznámenie existencie znečistenia územia dotknutej obci (v katastrálnom území ktorej sa takáto záťaž nachádza) zo strany obejdnávateľa geologických prác (geologického prieskumu))</v>
      </c>
      <c r="G10" s="142" t="str">
        <f>'Krok 1- Kalkulačka '!E9</f>
        <v>§ 19 ods. 6</v>
      </c>
      <c r="H10" s="142" t="str">
        <f>'Krok 1- Kalkulačka '!F9</f>
        <v>SK</v>
      </c>
      <c r="I10" s="142">
        <f>'Krok 1- Kalkulačka '!G9</f>
        <v>0</v>
      </c>
      <c r="J10" s="142" t="str">
        <f>'Krok 1- Kalkulačka '!H9</f>
        <v>Objednávateľa, zhotoviteľ</v>
      </c>
      <c r="K10" s="142" t="str">
        <f>'Krok 1- Kalkulačka '!I9</f>
        <v>N</v>
      </c>
      <c r="L10" s="142">
        <f>'Krok 1- Kalkulačka '!L9</f>
        <v>0</v>
      </c>
      <c r="M10" s="143">
        <f>'Krok 1- Kalkulačka '!CC9</f>
        <v>0</v>
      </c>
      <c r="N10" s="143" t="e">
        <f>'Krok 1- Kalkulačka '!CD9</f>
        <v>#VALUE!</v>
      </c>
      <c r="O10" s="142" t="str">
        <f>'Krok 1- Kalkulačka '!M9</f>
        <v xml:space="preserve">vyberte  </v>
      </c>
    </row>
    <row r="11" spans="1:15" ht="20.25" customHeight="1" x14ac:dyDescent="0.2">
      <c r="A11" s="80" t="s">
        <v>84</v>
      </c>
      <c r="B11" s="86"/>
      <c r="C11" s="89"/>
      <c r="E11" s="142">
        <f>'Krok 1- Kalkulačka '!B12</f>
        <v>2</v>
      </c>
      <c r="F11" s="142">
        <f>'Krok 1- Kalkulačka '!C12</f>
        <v>0</v>
      </c>
      <c r="G11" s="142">
        <f>'Krok 1- Kalkulačka '!E12</f>
        <v>0</v>
      </c>
      <c r="H11" s="142" t="str">
        <f>'Krok 1- Kalkulačka '!F12</f>
        <v xml:space="preserve">vyberte  </v>
      </c>
      <c r="I11" s="142">
        <f>'Krok 1- Kalkulačka '!G12</f>
        <v>0</v>
      </c>
      <c r="J11" s="142">
        <f>'Krok 1- Kalkulačka '!H12</f>
        <v>0</v>
      </c>
      <c r="K11" s="142">
        <f>'Krok 1- Kalkulačka '!I12</f>
        <v>0</v>
      </c>
      <c r="L11" s="142">
        <f>'Krok 1- Kalkulačka '!L12</f>
        <v>0</v>
      </c>
      <c r="M11" s="143">
        <f>'Krok 1- Kalkulačka '!CC12</f>
        <v>0</v>
      </c>
      <c r="N11" s="143">
        <f>'Krok 1- Kalkulačka '!CD12</f>
        <v>0</v>
      </c>
      <c r="O11" s="142" t="str">
        <f>'Krok 1- Kalkulačka '!M12</f>
        <v xml:space="preserve">vyberte  </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181</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7"/>
      <c r="B14" s="418"/>
      <c r="C14" s="419"/>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Katrlík Radovan</cp:lastModifiedBy>
  <cp:lastPrinted>2020-07-31T11:00:31Z</cp:lastPrinted>
  <dcterms:created xsi:type="dcterms:W3CDTF">2014-07-30T13:24:38Z</dcterms:created>
  <dcterms:modified xsi:type="dcterms:W3CDTF">2022-03-24T09:45:13Z</dcterms:modified>
</cp:coreProperties>
</file>