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íloha č.6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<sst xmlns="http://schemas.openxmlformats.org/spreadsheetml/2006/main" count="44" uniqueCount="43">
  <si>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Prehľad žiadostí o platbu na EK a porovnanie so záväzkami 2004 a 2005</t>
  </si>
  <si>
    <t>Programový dokument</t>
  </si>
  <si>
    <t>Počet žiadostí na EK</t>
  </si>
  <si>
    <t>Podiel žiadostí na EK na záväzku 2004-zálohové platby v %</t>
  </si>
  <si>
    <t>Podiel žiadostí na EK na záväzku 2005</t>
  </si>
  <si>
    <t>EÚ zdroje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</si>
  <si>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</si>
  <si>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</si>
  <si>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</si>
  <si>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</si>
  <si>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Spolu</t>
  </si>
  <si>
    <t>Zdroj: MF SR</t>
  </si>
  <si>
    <t>v €</t>
  </si>
  <si>
    <t>ps</t>
  </si>
  <si>
    <t>lz</t>
  </si>
  <si>
    <t>prv</t>
  </si>
  <si>
    <t>op zi</t>
  </si>
  <si>
    <t>c2</t>
  </si>
  <si>
    <t>c3</t>
  </si>
  <si>
    <t>at/sr</t>
  </si>
  <si>
    <t>pl/sr</t>
  </si>
  <si>
    <t>sr/cr</t>
  </si>
  <si>
    <t>h-sr-u</t>
  </si>
  <si>
    <t>equal</t>
  </si>
  <si>
    <t>spolu</t>
  </si>
  <si>
    <t>záv. 2005</t>
  </si>
  <si>
    <t>čerpanie</t>
  </si>
  <si>
    <t>ZP</t>
  </si>
  <si>
    <t>potrebné vyčerpnať</t>
  </si>
  <si>
    <t>JPD NUTS II BA Cieľ 2</t>
  </si>
  <si>
    <t>JPD NUTS II BA Cieľ  3</t>
  </si>
  <si>
    <t>IS INTERREG IIIA Maďarsko - SR - Ukrajina</t>
  </si>
  <si>
    <t>IS Equal</t>
  </si>
  <si>
    <t>IS INTERREG IIIA SR - ČR</t>
  </si>
  <si>
    <t>IS INTERREG IIIA Poľsko - SR*</t>
  </si>
  <si>
    <t>IS INTERREG IIIA Rakúsko - SR</t>
  </si>
  <si>
    <t xml:space="preserve">Suma, o ktorú bol znížený záväzok 2004 </t>
  </si>
  <si>
    <t>Predpokladaná suma zníženia záväzku 2005 pre SR</t>
  </si>
  <si>
    <t xml:space="preserve">Záväzok 2004 - zálohové platby </t>
  </si>
  <si>
    <t xml:space="preserve">Záväzok 2005  </t>
  </si>
  <si>
    <t>Výška žiadostí o platbu na EK v € zaslaných do
 31. 12. 2007</t>
  </si>
  <si>
    <t>* vzhľadom na to, že IS INTERREG Poľsko - SR splnila záväzok v roku 2004 za programový dokument, neuplatnila poľská strana voči SR zníženie záväzku</t>
  </si>
  <si>
    <t>Príloha č. 6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</si>
</sst>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_-* #,##0.000\ _S_k_-;\-* #,##0.000\ _S_k_-;_-* &quot;-&quot;??\ _S_k_-;_-@_-"/>
    <numFmt numFmtId="166" formatCode="_-* #,##0.0000\ _S_k_-;\-* #,##0.0000\ _S_k_-;_-* &quot;-&quot;??\ _S_k_-;_-@_-"/>
    <numFmt numFmtId="167" formatCode="_-* #,##0.0\ _S_k_-;\-* #,##0.0\ _S_k_-;_-* &quot;-&quot;??\ _S_k_-;_-@_-"/>
    <numFmt numFmtId="168" formatCode="_-* #,##0\ _S_k_-;\-* #,##0\ _S_k_-;_-* &quot;-&quot;??\ _S_k_-;_-@_-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3" fillId="0" borderId="0" xfId="19" applyNumberFormat="1" applyFont="1" applyAlignment="1">
      <alignment/>
    </xf>
    <xf numFmtId="167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19" applyNumberFormat="1" applyFont="1" applyAlignment="1">
      <alignment/>
    </xf>
    <xf numFmtId="43" fontId="0" fillId="0" borderId="0" xfId="15" applyFont="1" applyAlignment="1">
      <alignment/>
    </xf>
    <xf numFmtId="168" fontId="0" fillId="0" borderId="0" xfId="15" applyNumberFormat="1" applyFont="1" applyAlignment="1">
      <alignment/>
    </xf>
    <xf numFmtId="3" fontId="0" fillId="2" borderId="0" xfId="0" applyNumberFormat="1" applyFont="1" applyFill="1" applyAlignment="1">
      <alignment/>
    </xf>
    <xf numFmtId="10" fontId="0" fillId="2" borderId="0" xfId="19" applyNumberFormat="1" applyFont="1" applyFill="1" applyAlignment="1">
      <alignment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3" fontId="3" fillId="3" borderId="6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0" xfId="0" applyFont="1" applyFill="1" applyAlignment="1">
      <alignment/>
    </xf>
    <xf numFmtId="4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5" zoomScaleNormal="85" workbookViewId="0" topLeftCell="A1">
      <selection activeCell="H35" sqref="H35"/>
    </sheetView>
  </sheetViews>
  <sheetFormatPr defaultColWidth="9.140625" defaultRowHeight="12.75"/>
  <cols>
    <col min="1" max="1" width="36.8515625" style="0" customWidth="1"/>
    <col min="2" max="2" width="16.57421875" style="0" customWidth="1"/>
    <col min="3" max="3" width="14.57421875" style="0" customWidth="1"/>
    <col min="4" max="4" width="12.28125" style="0" customWidth="1"/>
    <col min="5" max="5" width="16.8515625" style="0" customWidth="1"/>
    <col min="6" max="7" width="19.28125" style="0" customWidth="1"/>
    <col min="8" max="9" width="19.57421875" style="0" customWidth="1"/>
    <col min="10" max="10" width="16.8515625" style="0" bestFit="1" customWidth="1"/>
  </cols>
  <sheetData>
    <row r="1" spans="1:9" ht="12.75">
      <c r="A1" s="35" t="s">
        <v>42</v>
      </c>
      <c r="B1" s="1"/>
      <c r="C1" s="1"/>
      <c r="D1" s="1"/>
      <c r="E1" s="1"/>
      <c r="F1" s="1"/>
      <c r="G1" s="1"/>
      <c r="H1" s="1"/>
      <c r="I1" s="1"/>
    </row>
    <row r="2" spans="1:9" ht="17.25" customHeight="1" thickBot="1">
      <c r="A2" s="40" t="s">
        <v>0</v>
      </c>
      <c r="B2" s="40"/>
      <c r="C2" s="40"/>
      <c r="D2" s="40"/>
      <c r="E2" s="40"/>
      <c r="F2" s="40"/>
      <c r="G2" s="40"/>
      <c r="I2" s="2" t="s">
        <v>12</v>
      </c>
    </row>
    <row r="3" spans="1:9" ht="77.25" customHeight="1" thickBot="1">
      <c r="A3" s="43" t="s">
        <v>1</v>
      </c>
      <c r="B3" s="32" t="s">
        <v>38</v>
      </c>
      <c r="C3" s="32" t="s">
        <v>39</v>
      </c>
      <c r="D3" s="44" t="s">
        <v>2</v>
      </c>
      <c r="E3" s="32" t="s">
        <v>40</v>
      </c>
      <c r="F3" s="32" t="s">
        <v>3</v>
      </c>
      <c r="G3" s="32" t="s">
        <v>4</v>
      </c>
      <c r="H3" s="32" t="s">
        <v>36</v>
      </c>
      <c r="I3" s="32" t="s">
        <v>37</v>
      </c>
    </row>
    <row r="4" spans="1:9" ht="33" customHeight="1" thickBot="1">
      <c r="A4" s="43"/>
      <c r="B4" s="43" t="s">
        <v>5</v>
      </c>
      <c r="C4" s="43"/>
      <c r="D4" s="45"/>
      <c r="E4" s="43" t="s">
        <v>5</v>
      </c>
      <c r="F4" s="43"/>
      <c r="G4" s="43"/>
      <c r="H4" s="43"/>
      <c r="I4" s="43"/>
    </row>
    <row r="5" spans="1:9" ht="20.25" customHeight="1">
      <c r="A5" s="33" t="s">
        <v>6</v>
      </c>
      <c r="B5" s="24">
        <v>11151148.72</v>
      </c>
      <c r="C5" s="24">
        <v>50478999.66</v>
      </c>
      <c r="D5" s="25">
        <v>6</v>
      </c>
      <c r="E5" s="24">
        <v>85688120.95</v>
      </c>
      <c r="F5" s="11">
        <v>100</v>
      </c>
      <c r="G5" s="11">
        <v>100</v>
      </c>
      <c r="H5" s="12">
        <v>0</v>
      </c>
      <c r="I5" s="13">
        <v>0</v>
      </c>
    </row>
    <row r="6" spans="1:9" ht="18" customHeight="1">
      <c r="A6" s="34" t="s">
        <v>7</v>
      </c>
      <c r="B6" s="26">
        <v>20979264.289209478</v>
      </c>
      <c r="C6" s="26">
        <v>94968902</v>
      </c>
      <c r="D6" s="27">
        <v>7</v>
      </c>
      <c r="E6" s="26">
        <v>170003546.69</v>
      </c>
      <c r="F6" s="14">
        <v>100</v>
      </c>
      <c r="G6" s="14">
        <v>100</v>
      </c>
      <c r="H6" s="15">
        <v>0</v>
      </c>
      <c r="I6" s="16">
        <v>0</v>
      </c>
    </row>
    <row r="7" spans="1:9" ht="21.75" customHeight="1">
      <c r="A7" s="34" t="s">
        <v>8</v>
      </c>
      <c r="B7" s="26">
        <v>13494590.389473682</v>
      </c>
      <c r="C7" s="26">
        <v>61087288</v>
      </c>
      <c r="D7" s="27">
        <v>11</v>
      </c>
      <c r="E7" s="26">
        <v>132423753.1</v>
      </c>
      <c r="F7" s="14">
        <v>100</v>
      </c>
      <c r="G7" s="14">
        <v>100</v>
      </c>
      <c r="H7" s="15">
        <v>0</v>
      </c>
      <c r="I7" s="16">
        <v>0</v>
      </c>
    </row>
    <row r="8" spans="1:9" ht="18" customHeight="1">
      <c r="A8" s="34" t="s">
        <v>9</v>
      </c>
      <c r="B8" s="26">
        <v>31147518.684210528</v>
      </c>
      <c r="C8" s="26">
        <v>140998534</v>
      </c>
      <c r="D8" s="27">
        <v>7</v>
      </c>
      <c r="E8" s="26">
        <v>249232728.95</v>
      </c>
      <c r="F8" s="14">
        <v>100</v>
      </c>
      <c r="G8" s="14">
        <v>100</v>
      </c>
      <c r="H8" s="15">
        <v>0</v>
      </c>
      <c r="I8" s="16">
        <v>0</v>
      </c>
    </row>
    <row r="9" spans="1:9" ht="18.75" customHeight="1">
      <c r="A9" s="34" t="s">
        <v>29</v>
      </c>
      <c r="B9" s="26">
        <v>6197974.12</v>
      </c>
      <c r="C9" s="26">
        <v>12387787</v>
      </c>
      <c r="D9" s="27">
        <v>6</v>
      </c>
      <c r="E9" s="26">
        <v>20774168.38</v>
      </c>
      <c r="F9" s="14">
        <v>97.8137138462269</v>
      </c>
      <c r="G9" s="14">
        <v>100</v>
      </c>
      <c r="H9" s="15">
        <v>135505.45</v>
      </c>
      <c r="I9" s="16">
        <v>0</v>
      </c>
    </row>
    <row r="10" spans="1:9" ht="18.75" customHeight="1">
      <c r="A10" s="34" t="s">
        <v>30</v>
      </c>
      <c r="B10" s="26">
        <v>6239314.36</v>
      </c>
      <c r="C10" s="26">
        <v>14977960</v>
      </c>
      <c r="D10" s="27">
        <v>5</v>
      </c>
      <c r="E10" s="26">
        <v>14650254.48</v>
      </c>
      <c r="F10" s="14">
        <v>83.25840956100811</v>
      </c>
      <c r="G10" s="36">
        <v>56.16</v>
      </c>
      <c r="H10" s="37">
        <v>1254600.45</v>
      </c>
      <c r="I10" s="38">
        <v>6567020</v>
      </c>
    </row>
    <row r="11" spans="1:9" ht="18" customHeight="1">
      <c r="A11" s="34" t="s">
        <v>35</v>
      </c>
      <c r="B11" s="26">
        <v>1654261</v>
      </c>
      <c r="C11" s="26">
        <v>3096213</v>
      </c>
      <c r="D11" s="27">
        <v>7</v>
      </c>
      <c r="E11" s="26">
        <v>4308713.39</v>
      </c>
      <c r="F11" s="14">
        <v>62.641339970937935</v>
      </c>
      <c r="G11" s="36">
        <v>86.69</v>
      </c>
      <c r="H11" s="37">
        <v>1035838.71</v>
      </c>
      <c r="I11" s="38">
        <v>412233</v>
      </c>
    </row>
    <row r="12" spans="1:9" ht="18" customHeight="1">
      <c r="A12" s="34" t="s">
        <v>34</v>
      </c>
      <c r="B12" s="26">
        <v>1394628.2368421052</v>
      </c>
      <c r="C12" s="26">
        <v>3048957.39</v>
      </c>
      <c r="D12" s="27">
        <v>6</v>
      </c>
      <c r="E12" s="26">
        <v>4887964.11</v>
      </c>
      <c r="F12" s="14">
        <v>98.8464189654919</v>
      </c>
      <c r="G12" s="14">
        <v>100</v>
      </c>
      <c r="H12" s="15">
        <v>0</v>
      </c>
      <c r="I12" s="16">
        <v>0</v>
      </c>
    </row>
    <row r="13" spans="1:9" ht="15.75" customHeight="1">
      <c r="A13" s="34" t="s">
        <v>33</v>
      </c>
      <c r="B13" s="26">
        <v>744378.16</v>
      </c>
      <c r="C13" s="26">
        <v>1521153</v>
      </c>
      <c r="D13" s="27">
        <v>6</v>
      </c>
      <c r="E13" s="26">
        <v>2754710.66</v>
      </c>
      <c r="F13" s="14">
        <v>100</v>
      </c>
      <c r="G13" s="14">
        <v>100</v>
      </c>
      <c r="H13" s="15">
        <v>0</v>
      </c>
      <c r="I13" s="16">
        <v>0</v>
      </c>
    </row>
    <row r="14" spans="1:9" ht="27" customHeight="1">
      <c r="A14" s="34" t="s">
        <v>31</v>
      </c>
      <c r="B14" s="26">
        <v>1511927.87</v>
      </c>
      <c r="C14" s="26">
        <v>3096213</v>
      </c>
      <c r="D14" s="27">
        <v>3</v>
      </c>
      <c r="E14" s="26">
        <v>4673047.39</v>
      </c>
      <c r="F14" s="14">
        <v>100</v>
      </c>
      <c r="G14" s="14">
        <v>100</v>
      </c>
      <c r="H14" s="15">
        <v>0</v>
      </c>
      <c r="I14" s="16">
        <v>0</v>
      </c>
    </row>
    <row r="15" spans="1:9" ht="17.25" customHeight="1">
      <c r="A15" s="34" t="s">
        <v>32</v>
      </c>
      <c r="B15" s="26">
        <v>1736972</v>
      </c>
      <c r="C15" s="26">
        <v>7432672</v>
      </c>
      <c r="D15" s="27">
        <v>4</v>
      </c>
      <c r="E15" s="26">
        <v>10548926.33</v>
      </c>
      <c r="F15" s="14">
        <v>100</v>
      </c>
      <c r="G15" s="14">
        <v>100</v>
      </c>
      <c r="H15" s="15">
        <v>0</v>
      </c>
      <c r="I15" s="16">
        <v>0</v>
      </c>
    </row>
    <row r="16" spans="1:9" ht="13.5" thickBot="1">
      <c r="A16" s="28" t="s">
        <v>10</v>
      </c>
      <c r="B16" s="29">
        <f>SUM(B5:B15)</f>
        <v>96251977.8297358</v>
      </c>
      <c r="C16" s="29">
        <f>SUM(C5:C15)</f>
        <v>393094679.04999995</v>
      </c>
      <c r="D16" s="30">
        <f>SUM(D5:D15)</f>
        <v>68</v>
      </c>
      <c r="E16" s="29">
        <f>SUM(E5:E15)</f>
        <v>699945934.4300001</v>
      </c>
      <c r="F16" s="31">
        <v>94.7781711221513</v>
      </c>
      <c r="G16" s="31">
        <v>98.19</v>
      </c>
      <c r="H16" s="29">
        <v>2425944.61</v>
      </c>
      <c r="I16" s="39">
        <f>SUM(I5:I15)</f>
        <v>6979253</v>
      </c>
    </row>
    <row r="17" spans="1:9" ht="18" customHeight="1">
      <c r="A17" s="41" t="s">
        <v>41</v>
      </c>
      <c r="B17" s="41"/>
      <c r="C17" s="41"/>
      <c r="D17" s="41"/>
      <c r="E17" s="41"/>
      <c r="F17" s="41"/>
      <c r="G17" s="41"/>
      <c r="H17" s="41"/>
      <c r="I17" s="10"/>
    </row>
    <row r="18" spans="1:9" ht="7.5" customHeight="1">
      <c r="A18" s="42"/>
      <c r="B18" s="42"/>
      <c r="C18" s="42"/>
      <c r="D18" s="42"/>
      <c r="E18" s="42"/>
      <c r="F18" s="42"/>
      <c r="G18" s="42"/>
      <c r="H18" s="42"/>
      <c r="I18" s="3"/>
    </row>
    <row r="19" spans="1:9" ht="12.75">
      <c r="A19" s="17" t="s">
        <v>11</v>
      </c>
      <c r="B19" s="3"/>
      <c r="C19" s="3"/>
      <c r="D19" s="3"/>
      <c r="E19" s="3"/>
      <c r="F19" s="3"/>
      <c r="G19" s="3"/>
      <c r="H19" s="3"/>
      <c r="I19" s="3"/>
    </row>
    <row r="20" spans="1:10" ht="12.75" hidden="1">
      <c r="A20" s="1"/>
      <c r="B20" s="1"/>
      <c r="C20" s="1"/>
      <c r="D20" s="1"/>
      <c r="E20" s="1"/>
      <c r="F20" s="1" t="s">
        <v>25</v>
      </c>
      <c r="G20" s="1" t="s">
        <v>26</v>
      </c>
      <c r="H20" s="1" t="s">
        <v>27</v>
      </c>
      <c r="I20" s="1"/>
      <c r="J20" s="1" t="s">
        <v>28</v>
      </c>
    </row>
    <row r="21" spans="1:10" ht="12.75" hidden="1">
      <c r="A21" s="1"/>
      <c r="B21" s="1"/>
      <c r="C21" s="1" t="s">
        <v>13</v>
      </c>
      <c r="D21" s="18">
        <f>E5-B5</f>
        <v>74536972.23</v>
      </c>
      <c r="E21" s="19">
        <f>D21/C5</f>
        <v>1.4765936871182446</v>
      </c>
      <c r="F21" s="20">
        <f>1918202000/38</f>
        <v>50479000</v>
      </c>
      <c r="G21" s="20">
        <v>65962579.96</v>
      </c>
      <c r="H21" s="20">
        <f>919360952.64/38</f>
        <v>24193709.28</v>
      </c>
      <c r="I21" s="20"/>
      <c r="J21" s="9" t="e">
        <f>F21-G21-H21+#REF!</f>
        <v>#REF!</v>
      </c>
    </row>
    <row r="22" spans="1:10" ht="12.75" hidden="1">
      <c r="A22" s="1"/>
      <c r="B22" s="1"/>
      <c r="C22" s="1" t="s">
        <v>14</v>
      </c>
      <c r="D22" s="18">
        <f>E6-B6</f>
        <v>149024282.4007905</v>
      </c>
      <c r="E22" s="19">
        <f>D22/C6</f>
        <v>1.5691903271745788</v>
      </c>
      <c r="F22" s="20">
        <f>3608818276/38</f>
        <v>94968902</v>
      </c>
      <c r="G22" s="20">
        <v>111846249.17</v>
      </c>
      <c r="H22" s="20">
        <f>1729644013.01004/38</f>
        <v>45516947.71079053</v>
      </c>
      <c r="I22" s="20"/>
      <c r="J22" s="9" t="e">
        <f>F22-G22-H22+#REF!</f>
        <v>#REF!</v>
      </c>
    </row>
    <row r="23" spans="1:10" ht="12.75" hidden="1">
      <c r="A23" s="1"/>
      <c r="B23" s="1"/>
      <c r="C23" s="1" t="s">
        <v>15</v>
      </c>
      <c r="D23" s="1">
        <v>100</v>
      </c>
      <c r="E23" s="21">
        <v>100</v>
      </c>
      <c r="F23" s="20">
        <f>2321316944/38</f>
        <v>61087288</v>
      </c>
      <c r="G23" s="20">
        <v>101944400.62</v>
      </c>
      <c r="H23" s="20">
        <f>1112566949.2/38</f>
        <v>29278077.610526316</v>
      </c>
      <c r="I23" s="20"/>
      <c r="J23" s="9" t="e">
        <f>F23-G23-H23+#REF!</f>
        <v>#REF!</v>
      </c>
    </row>
    <row r="24" spans="1:10" ht="12.75" hidden="1">
      <c r="A24" s="1"/>
      <c r="B24" s="1"/>
      <c r="C24" s="1" t="s">
        <v>16</v>
      </c>
      <c r="D24" s="18">
        <f>E8-B8</f>
        <v>218085210.26578945</v>
      </c>
      <c r="E24" s="19">
        <f aca="true" t="shared" si="0" ref="E24:E32">D24/C8</f>
        <v>1.546719700403335</v>
      </c>
      <c r="F24" s="20">
        <f>5357944254/38</f>
        <v>140998533</v>
      </c>
      <c r="G24" s="20">
        <v>162486582.52</v>
      </c>
      <c r="H24" s="20">
        <f>2567969788/38</f>
        <v>67578152.31578948</v>
      </c>
      <c r="I24" s="20"/>
      <c r="J24" s="9" t="e">
        <f>F24-G24-H24+#REF!</f>
        <v>#REF!</v>
      </c>
    </row>
    <row r="25" spans="1:10" ht="12.75" hidden="1">
      <c r="A25" s="1"/>
      <c r="B25" s="1"/>
      <c r="C25" s="1" t="s">
        <v>17</v>
      </c>
      <c r="D25" s="22">
        <f>(E9-B9)+H9</f>
        <v>14711699.709999997</v>
      </c>
      <c r="E25" s="23">
        <f t="shared" si="0"/>
        <v>1.1875970833208545</v>
      </c>
      <c r="F25" s="20">
        <f>470735906/38</f>
        <v>12387787</v>
      </c>
      <c r="G25" s="20">
        <v>9326669.16</v>
      </c>
      <c r="H25" s="20">
        <f>225982765.44/38</f>
        <v>5946914.88</v>
      </c>
      <c r="I25" s="20"/>
      <c r="J25" s="9" t="e">
        <f>F25-G25-H25+#REF!</f>
        <v>#REF!</v>
      </c>
    </row>
    <row r="26" spans="1:10" ht="12.75" hidden="1">
      <c r="A26" s="1"/>
      <c r="B26" s="1"/>
      <c r="C26" s="1" t="s">
        <v>18</v>
      </c>
      <c r="D26" s="22">
        <f aca="true" t="shared" si="1" ref="D26:D32">E10-B10</f>
        <v>8410940.120000001</v>
      </c>
      <c r="E26" s="23">
        <f t="shared" si="0"/>
        <v>0.5615544520081507</v>
      </c>
      <c r="F26" s="20">
        <f>569162480/38</f>
        <v>14977960</v>
      </c>
      <c r="G26" s="20">
        <v>6239313.91</v>
      </c>
      <c r="H26" s="20">
        <f>273233704.32/38</f>
        <v>7190360.64</v>
      </c>
      <c r="I26" s="20"/>
      <c r="J26" s="9" t="e">
        <f>F26-G26-H26+#REF!</f>
        <v>#REF!</v>
      </c>
    </row>
    <row r="27" spans="1:10" ht="12.75" hidden="1">
      <c r="A27" s="1"/>
      <c r="B27" s="1"/>
      <c r="C27" s="1" t="s">
        <v>19</v>
      </c>
      <c r="D27" s="22">
        <f t="shared" si="1"/>
        <v>2654452.3899999997</v>
      </c>
      <c r="E27" s="23">
        <f t="shared" si="0"/>
        <v>0.8573222804761816</v>
      </c>
      <c r="F27" s="20">
        <f>117656094/38</f>
        <v>3096213</v>
      </c>
      <c r="G27" s="20">
        <v>1736848.29</v>
      </c>
      <c r="H27" s="20">
        <f>9973062/38</f>
        <v>262449</v>
      </c>
      <c r="I27" s="20"/>
      <c r="J27" s="9" t="e">
        <f>F27-G27-H27+#REF!</f>
        <v>#REF!</v>
      </c>
    </row>
    <row r="28" spans="1:10" ht="12.75" hidden="1">
      <c r="A28" s="1"/>
      <c r="B28" s="1"/>
      <c r="C28" s="1" t="s">
        <v>20</v>
      </c>
      <c r="D28" s="18">
        <f t="shared" si="1"/>
        <v>3493335.873157895</v>
      </c>
      <c r="E28" s="19">
        <f t="shared" si="0"/>
        <v>1.1457476856237387</v>
      </c>
      <c r="F28" s="20">
        <f>115860366/38</f>
        <v>3048957</v>
      </c>
      <c r="G28" s="20">
        <v>1378540.07</v>
      </c>
      <c r="H28" s="20">
        <f>54724703/38</f>
        <v>1440123.7631578948</v>
      </c>
      <c r="I28" s="20"/>
      <c r="J28" s="9" t="e">
        <f>F28-G28-H28+#REF!</f>
        <v>#REF!</v>
      </c>
    </row>
    <row r="29" spans="1:10" ht="12.75" hidden="1">
      <c r="A29" s="1"/>
      <c r="B29" s="1"/>
      <c r="C29" s="1" t="s">
        <v>21</v>
      </c>
      <c r="D29" s="18">
        <f t="shared" si="1"/>
        <v>2010332.5</v>
      </c>
      <c r="E29" s="19">
        <f t="shared" si="0"/>
        <v>1.3215846795161301</v>
      </c>
      <c r="F29" s="20">
        <f>57803814/38</f>
        <v>1521153</v>
      </c>
      <c r="G29" s="20">
        <v>928057.75</v>
      </c>
      <c r="H29" s="20">
        <f>28377177.92/38</f>
        <v>746767.8400000001</v>
      </c>
      <c r="I29" s="20"/>
      <c r="J29" s="9" t="e">
        <f>F29-G29-H29+#REF!</f>
        <v>#REF!</v>
      </c>
    </row>
    <row r="30" spans="1:10" ht="12.75" hidden="1">
      <c r="A30" s="1"/>
      <c r="B30" s="1"/>
      <c r="C30" s="1" t="s">
        <v>22</v>
      </c>
      <c r="D30" s="18">
        <f t="shared" si="1"/>
        <v>3161119.5199999996</v>
      </c>
      <c r="E30" s="19">
        <f t="shared" si="0"/>
        <v>1.0209631960075096</v>
      </c>
      <c r="F30" s="20">
        <f>117656094/38</f>
        <v>3096213</v>
      </c>
      <c r="G30" s="20">
        <v>1733284.16</v>
      </c>
      <c r="H30" s="20">
        <f>57881908.94/38</f>
        <v>1523208.13</v>
      </c>
      <c r="I30" s="20"/>
      <c r="J30" s="9" t="e">
        <f>F30-G30-H30+#REF!</f>
        <v>#REF!</v>
      </c>
    </row>
    <row r="31" spans="1:10" ht="12.75" hidden="1">
      <c r="A31" s="1"/>
      <c r="B31" s="1"/>
      <c r="C31" s="1" t="s">
        <v>23</v>
      </c>
      <c r="D31" s="18">
        <f t="shared" si="1"/>
        <v>8811954.33</v>
      </c>
      <c r="E31" s="19">
        <f t="shared" si="0"/>
        <v>1.185570186603149</v>
      </c>
      <c r="F31" s="20">
        <f>282441536/38</f>
        <v>7432672</v>
      </c>
      <c r="G31" s="20">
        <v>2629488.64</v>
      </c>
      <c r="H31" s="20">
        <f>135379408/38</f>
        <v>3562616</v>
      </c>
      <c r="I31" s="20"/>
      <c r="J31" s="9" t="e">
        <f>F31-G31-H31+#REF!</f>
        <v>#REF!</v>
      </c>
    </row>
    <row r="32" spans="1:11" ht="12.75" hidden="1">
      <c r="A32" s="1"/>
      <c r="B32" s="1"/>
      <c r="C32" s="4" t="s">
        <v>24</v>
      </c>
      <c r="D32" s="5">
        <f t="shared" si="1"/>
        <v>603693956.6002643</v>
      </c>
      <c r="E32" s="6">
        <f t="shared" si="0"/>
        <v>1.5357469555660839</v>
      </c>
      <c r="F32" s="7">
        <f>SUM(F21:F31)</f>
        <v>393094678</v>
      </c>
      <c r="G32" s="8">
        <f>SUM(G21:G31)</f>
        <v>466212014.25000006</v>
      </c>
      <c r="H32" s="8">
        <f>SUM(H21:H31)</f>
        <v>187239327.1702642</v>
      </c>
      <c r="I32" s="8"/>
      <c r="J32" s="9" t="e">
        <f>F32-G32-H32+#REF!</f>
        <v>#REF!</v>
      </c>
      <c r="K32" s="4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</sheetData>
  <mergeCells count="6">
    <mergeCell ref="A2:G2"/>
    <mergeCell ref="A17:H18"/>
    <mergeCell ref="B4:C4"/>
    <mergeCell ref="E4:I4"/>
    <mergeCell ref="A3:A4"/>
    <mergeCell ref="D3:D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Juraj Polčič</cp:lastModifiedBy>
  <cp:lastPrinted>2008-02-19T10:47:17Z</cp:lastPrinted>
  <dcterms:created xsi:type="dcterms:W3CDTF">2007-01-18T14:22:46Z</dcterms:created>
  <dcterms:modified xsi:type="dcterms:W3CDTF">2008-02-19T10:47:30Z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