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360" windowWidth="15480" windowHeight="11505" activeTab="0"/>
  </bookViews>
  <sheets>
    <sheet name="Príloha č. 1" sheetId="1" r:id="rId1"/>
  </sheets>
  <definedNames/>
  <calcPr calcMode="manual" fullCalcOnLoad="1"/>
</workbook>
</file>

<file path=xl/sharedStrings.xml><?xml version="1.0" encoding="utf-8"?>
<sst xmlns="http://schemas.openxmlformats.org/spreadsheetml/2006/main" count="103" uniqueCount="58">
  <si>
    <t>Por. číslo</t>
  </si>
  <si>
    <t>Názov projektu</t>
  </si>
  <si>
    <t>Počet ks</t>
  </si>
  <si>
    <t>Nákup 12 ks medziregionálnych motorových jednotiek</t>
  </si>
  <si>
    <t>Spolu:</t>
  </si>
  <si>
    <t>ŠR SR</t>
  </si>
  <si>
    <t>ERDF</t>
  </si>
  <si>
    <t>ZSSK</t>
  </si>
  <si>
    <t>Spolu</t>
  </si>
  <si>
    <t>Nákup 10 ks vozidiel prímestkých poschodových jednotiek PUSH/PULL, úprava 10 ks elektrických HDV 263, nákup 2 ks elektr.HDV</t>
  </si>
  <si>
    <t>Operačný program doprava SR 2007-2013, Prioritná os č. 6, Opatrenie č. 6.1</t>
  </si>
  <si>
    <t xml:space="preserve">Zdroje EU 2008  
</t>
  </si>
  <si>
    <t xml:space="preserve">Zdroje  EU 2009  
</t>
  </si>
  <si>
    <t xml:space="preserve">Zdroje EU 2010     </t>
  </si>
  <si>
    <t xml:space="preserve">Zdroje EU 2011   
</t>
  </si>
  <si>
    <t xml:space="preserve">Zdroje EU 2012   </t>
  </si>
  <si>
    <t xml:space="preserve">Zdroje EU spolu  
</t>
  </si>
  <si>
    <t xml:space="preserve">Zdroje ŠR 2008  
</t>
  </si>
  <si>
    <t xml:space="preserve">Zdroje ŠR 2009  
</t>
  </si>
  <si>
    <t xml:space="preserve">Zdroje ŠR 2010 </t>
  </si>
  <si>
    <t xml:space="preserve">Zdroje ŠR 2011 
</t>
  </si>
  <si>
    <t xml:space="preserve">Zdroje ŠR 2012 
</t>
  </si>
  <si>
    <t xml:space="preserve">Zdroje ŠR spolu  
</t>
  </si>
  <si>
    <t xml:space="preserve">Iné zdroje 2008  
</t>
  </si>
  <si>
    <t xml:space="preserve">Iné zdroje 2009  
</t>
  </si>
  <si>
    <t xml:space="preserve">Iné zdroje 2010 
</t>
  </si>
  <si>
    <t xml:space="preserve">Iné zdroje 2011 
</t>
  </si>
  <si>
    <t xml:space="preserve">Iné zdroje spolu 
</t>
  </si>
  <si>
    <t xml:space="preserve">Iné zdroje 2009  </t>
  </si>
  <si>
    <t xml:space="preserve">Iné zdroje 2011 </t>
  </si>
  <si>
    <t xml:space="preserve">Iné zdroje 
2012 
</t>
  </si>
  <si>
    <t xml:space="preserve">Zdroje EU 2009  
</t>
  </si>
  <si>
    <t xml:space="preserve">Zdroje EU 2013   </t>
  </si>
  <si>
    <t xml:space="preserve">Iné zdroje 
2013
</t>
  </si>
  <si>
    <t xml:space="preserve">Zdroje ŠR 2011 </t>
  </si>
  <si>
    <t xml:space="preserve">Zdroje ŠR 2010 
</t>
  </si>
  <si>
    <t xml:space="preserve">Zdroje ŠR  2013
</t>
  </si>
  <si>
    <t xml:space="preserve">Zdroje EU 
2008  
</t>
  </si>
  <si>
    <t>Zdroje financovania: ERDF, ŠR SR, ZSSK</t>
  </si>
  <si>
    <t>Kód ITMS: 23160120001, Zmluva o poskytnutí NFP zo dňa 24.08.2009 v znení Dodatku č. 1, 2, 3, 4</t>
  </si>
  <si>
    <t>Stav čerpania NFP - skutočnosť k 31.12.2010</t>
  </si>
  <si>
    <t>Nákup 10 ks elektrických poschodových jednotiek</t>
  </si>
  <si>
    <t>ŠR SR 2009</t>
  </si>
  <si>
    <t>MDVRR SR</t>
  </si>
  <si>
    <t>ŠR SR 2010</t>
  </si>
  <si>
    <t>ŠR SR 2011</t>
  </si>
  <si>
    <t>ŠR SR 2012</t>
  </si>
  <si>
    <t>ŠR SR 2013</t>
  </si>
  <si>
    <t>pred presunom kapitálových výdavkov do ŠR SR 2011</t>
  </si>
  <si>
    <t>po presune kapitál. výdav. do ŠR SR 2011</t>
  </si>
  <si>
    <t>pred presunom kapitál. výdav. do ŠR SR 2011</t>
  </si>
  <si>
    <t xml:space="preserve">Zmluva o poskytnutí NFP zo dňa 24.08.2009 v znení Dodatku č. 3 </t>
  </si>
  <si>
    <t>(zazmluvnená výška NFP 177 021 134 Eur)</t>
  </si>
  <si>
    <t>r. 2008, 2009, 2010 Eur</t>
  </si>
  <si>
    <t>Plán Investičnej štátnej podpory a podpory z fondov EÚ (v zmysle Operačného programu doprava SR 2007 - 2013, pri zohľadnení zazmluvnenej výšky NFP Prijímateľa 177 021 134 Eur a aktuálneho stavu výroby k 09. 03. 2011)</t>
  </si>
  <si>
    <t>Projekt obnovy ŽKV ZSSK, a. s. pre prímestskú a medziregionálnu verejnú železničnú osobnú dopravu SR</t>
  </si>
  <si>
    <t>Príloha č. 1</t>
  </si>
  <si>
    <t>Poznámka: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</si>
</sst>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[$€-1];[Red]\-#,##0.00\ [$€-1]"/>
    <numFmt numFmtId="165" formatCode="#,##0.0000"/>
    <numFmt numFmtId="166" formatCode="#,##0.0"/>
    <numFmt numFmtId="167" formatCode="#,##0.00000"/>
    <numFmt numFmtId="168" formatCode="0.0"/>
  </numFmts>
  <fonts count="2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b/>
      <i/>
      <sz val="20"/>
      <name val="Arial"/>
      <family val="2"/>
    </font>
    <font>
      <sz val="10"/>
      <color indexed="10"/>
      <name val="Arial"/>
      <family val="0"/>
    </font>
    <font>
      <b/>
      <i/>
      <sz val="9"/>
      <name val="Arial"/>
      <family val="2"/>
    </font>
    <font>
      <i/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medium"/>
    </border>
    <border diagonalUp="1">
      <left>
        <color indexed="63"/>
      </left>
      <right style="medium"/>
      <top style="medium"/>
      <bottom>
        <color indexed="63"/>
      </bottom>
      <diagonal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Up="1">
      <left>
        <color indexed="63"/>
      </left>
      <right style="medium"/>
      <top>
        <color indexed="63"/>
      </top>
      <bottom>
        <color indexed="63"/>
      </bottom>
      <diagonal style="medium"/>
    </border>
    <border diagonalUp="1">
      <left>
        <color indexed="63"/>
      </left>
      <right>
        <color indexed="63"/>
      </right>
      <top>
        <color indexed="63"/>
      </top>
      <bottom style="medium"/>
      <diagonal style="medium"/>
    </border>
    <border diagonalUp="1">
      <left>
        <color indexed="63"/>
      </left>
      <right style="medium"/>
      <top>
        <color indexed="63"/>
      </top>
      <bottom style="medium"/>
      <diagonal style="medium"/>
    </border>
    <border diagonalUp="1">
      <left style="medium"/>
      <right>
        <color indexed="63"/>
      </right>
      <top style="medium"/>
      <bottom>
        <color indexed="63"/>
      </bottom>
      <diagonal style="medium"/>
    </border>
    <border diagonalUp="1">
      <left style="medium"/>
      <right>
        <color indexed="63"/>
      </right>
      <top>
        <color indexed="63"/>
      </top>
      <bottom>
        <color indexed="63"/>
      </bottom>
      <diagonal style="medium"/>
    </border>
    <border diagonalUp="1">
      <left style="medium"/>
      <right>
        <color indexed="63"/>
      </right>
      <top>
        <color indexed="63"/>
      </top>
      <bottom style="medium"/>
      <diagonal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21" fillId="0" borderId="7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 vertical="center" wrapText="1"/>
    </xf>
    <xf numFmtId="4" fontId="0" fillId="4" borderId="10" xfId="0" applyNumberFormat="1" applyFont="1" applyFill="1" applyBorder="1" applyAlignment="1">
      <alignment vertical="center" wrapText="1"/>
    </xf>
    <xf numFmtId="4" fontId="0" fillId="7" borderId="10" xfId="0" applyNumberFormat="1" applyFont="1" applyFill="1" applyBorder="1" applyAlignment="1">
      <alignment vertical="center" wrapText="1"/>
    </xf>
    <xf numFmtId="4" fontId="0" fillId="24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5" fillId="4" borderId="10" xfId="0" applyNumberFormat="1" applyFont="1" applyFill="1" applyBorder="1" applyAlignment="1">
      <alignment vertical="center" wrapText="1"/>
    </xf>
    <xf numFmtId="4" fontId="0" fillId="7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4" fontId="0" fillId="24" borderId="1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/>
    </xf>
    <xf numFmtId="4" fontId="0" fillId="0" borderId="11" xfId="0" applyNumberFormat="1" applyFont="1" applyFill="1" applyBorder="1" applyAlignment="1">
      <alignment/>
    </xf>
    <xf numFmtId="167" fontId="0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167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wrapText="1"/>
    </xf>
    <xf numFmtId="4" fontId="0" fillId="4" borderId="10" xfId="0" applyNumberFormat="1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vertical="center" wrapText="1"/>
    </xf>
    <xf numFmtId="4" fontId="0" fillId="24" borderId="12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vertical="center" wrapText="1"/>
    </xf>
    <xf numFmtId="4" fontId="0" fillId="0" borderId="13" xfId="0" applyNumberFormat="1" applyFont="1" applyFill="1" applyBorder="1" applyAlignment="1">
      <alignment vertical="center" wrapText="1"/>
    </xf>
    <xf numFmtId="0" fontId="8" fillId="0" borderId="0" xfId="0" applyFont="1" applyAlignment="1">
      <alignment/>
    </xf>
    <xf numFmtId="4" fontId="0" fillId="4" borderId="1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4" fontId="0" fillId="0" borderId="10" xfId="0" applyNumberFormat="1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/>
    </xf>
    <xf numFmtId="4" fontId="0" fillId="0" borderId="0" xfId="0" applyNumberFormat="1" applyFont="1" applyAlignment="1">
      <alignment vertical="center"/>
    </xf>
    <xf numFmtId="4" fontId="0" fillId="0" borderId="10" xfId="0" applyNumberFormat="1" applyFont="1" applyBorder="1" applyAlignment="1">
      <alignment vertical="center" wrapText="1"/>
    </xf>
    <xf numFmtId="4" fontId="0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4" fontId="5" fillId="0" borderId="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 vertical="center" wrapText="1"/>
    </xf>
    <xf numFmtId="167" fontId="5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/>
    </xf>
    <xf numFmtId="4" fontId="10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4" borderId="10" xfId="0" applyFont="1" applyFill="1" applyBorder="1" applyAlignment="1">
      <alignment horizontal="center" vertical="top" wrapText="1"/>
    </xf>
    <xf numFmtId="0" fontId="4" fillId="7" borderId="1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center" vertical="center" wrapText="1"/>
    </xf>
    <xf numFmtId="4" fontId="0" fillId="0" borderId="25" xfId="0" applyNumberFormat="1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center" vertical="center" wrapText="1"/>
    </xf>
    <xf numFmtId="4" fontId="0" fillId="0" borderId="26" xfId="0" applyNumberFormat="1" applyFont="1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Alignment="1" applyProtection="1">
      <alignment/>
      <protection/>
    </xf>
    <xf numFmtId="4" fontId="0" fillId="4" borderId="10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77"/>
  <sheetViews>
    <sheetView tabSelected="1" zoomScale="85" zoomScaleNormal="85" zoomScalePageLayoutView="0" workbookViewId="0" topLeftCell="A25">
      <selection activeCell="A1" sqref="A1"/>
    </sheetView>
  </sheetViews>
  <sheetFormatPr defaultColWidth="9.140625" defaultRowHeight="12.75"/>
  <cols>
    <col min="1" max="1" width="13.28125" style="5" customWidth="1"/>
    <col min="2" max="2" width="21.28125" style="5" customWidth="1"/>
    <col min="3" max="3" width="7.7109375" style="5" customWidth="1"/>
    <col min="4" max="4" width="9.57421875" style="5" customWidth="1"/>
    <col min="5" max="5" width="12.00390625" style="5" customWidth="1"/>
    <col min="6" max="6" width="12.8515625" style="5" customWidth="1"/>
    <col min="7" max="7" width="13.421875" style="5" customWidth="1"/>
    <col min="8" max="8" width="14.421875" style="5" bestFit="1" customWidth="1"/>
    <col min="9" max="9" width="13.8515625" style="5" customWidth="1"/>
    <col min="10" max="10" width="15.57421875" style="5" bestFit="1" customWidth="1"/>
    <col min="11" max="11" width="12.140625" style="5" customWidth="1"/>
    <col min="12" max="12" width="12.8515625" style="5" customWidth="1"/>
    <col min="13" max="13" width="12.57421875" style="5" customWidth="1"/>
    <col min="14" max="14" width="13.421875" style="5" customWidth="1"/>
    <col min="15" max="15" width="14.57421875" style="5" bestFit="1" customWidth="1"/>
    <col min="16" max="16" width="14.140625" style="5" bestFit="1" customWidth="1"/>
    <col min="17" max="17" width="13.8515625" style="5" customWidth="1"/>
    <col min="18" max="18" width="17.57421875" style="5" customWidth="1"/>
    <col min="19" max="19" width="13.8515625" style="5" customWidth="1"/>
    <col min="20" max="20" width="13.421875" style="5" customWidth="1"/>
    <col min="21" max="21" width="13.8515625" style="5" bestFit="1" customWidth="1"/>
    <col min="22" max="22" width="14.28125" style="5" customWidth="1"/>
    <col min="23" max="23" width="13.421875" style="5" bestFit="1" customWidth="1"/>
    <col min="24" max="24" width="14.00390625" style="5" customWidth="1"/>
    <col min="25" max="16384" width="9.140625" style="5" customWidth="1"/>
  </cols>
  <sheetData>
    <row r="3" s="1" customFormat="1" ht="12.75"/>
    <row r="4" s="3" customFormat="1" ht="12.75">
      <c r="A4" s="2"/>
    </row>
    <row r="5" s="3" customFormat="1" ht="12.75">
      <c r="A5" s="2"/>
    </row>
    <row r="8" ht="12.75">
      <c r="X8" s="5" t="s">
        <v>56</v>
      </c>
    </row>
    <row r="10" ht="12.75">
      <c r="E10" s="69"/>
    </row>
    <row r="11" spans="1:20" ht="12.75">
      <c r="A11" s="3"/>
      <c r="B11" s="71" t="s">
        <v>54</v>
      </c>
      <c r="C11" s="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44"/>
      <c r="S11" s="12"/>
      <c r="T11" s="12"/>
    </row>
    <row r="12" spans="1:20" ht="12.75">
      <c r="A12" s="3"/>
      <c r="B12" s="71"/>
      <c r="C12" s="3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44"/>
      <c r="S12" s="12"/>
      <c r="T12" s="12"/>
    </row>
    <row r="13" spans="1:20" ht="13.5" thickBot="1">
      <c r="A13" s="3"/>
      <c r="B13" s="3"/>
      <c r="C13" s="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44"/>
      <c r="S13" s="12"/>
      <c r="T13" s="12"/>
    </row>
    <row r="14" spans="1:25" ht="51.75" thickBot="1">
      <c r="A14" s="30" t="s">
        <v>0</v>
      </c>
      <c r="B14" s="31" t="s">
        <v>1</v>
      </c>
      <c r="C14" s="7" t="s">
        <v>2</v>
      </c>
      <c r="D14" s="7" t="s">
        <v>37</v>
      </c>
      <c r="E14" s="7" t="s">
        <v>31</v>
      </c>
      <c r="F14" s="7" t="s">
        <v>13</v>
      </c>
      <c r="G14" s="7" t="s">
        <v>14</v>
      </c>
      <c r="H14" s="7" t="s">
        <v>15</v>
      </c>
      <c r="I14" s="7" t="s">
        <v>32</v>
      </c>
      <c r="J14" s="72" t="s">
        <v>16</v>
      </c>
      <c r="K14" s="7" t="s">
        <v>17</v>
      </c>
      <c r="L14" s="7" t="s">
        <v>18</v>
      </c>
      <c r="M14" s="7" t="s">
        <v>35</v>
      </c>
      <c r="N14" s="7" t="s">
        <v>34</v>
      </c>
      <c r="O14" s="7" t="s">
        <v>21</v>
      </c>
      <c r="P14" s="7" t="s">
        <v>36</v>
      </c>
      <c r="Q14" s="73" t="s">
        <v>22</v>
      </c>
      <c r="R14" s="7" t="s">
        <v>23</v>
      </c>
      <c r="S14" s="7" t="s">
        <v>28</v>
      </c>
      <c r="T14" s="7" t="s">
        <v>25</v>
      </c>
      <c r="U14" s="7" t="s">
        <v>29</v>
      </c>
      <c r="V14" s="7" t="s">
        <v>30</v>
      </c>
      <c r="W14" s="7" t="s">
        <v>33</v>
      </c>
      <c r="X14" s="74" t="s">
        <v>27</v>
      </c>
      <c r="Y14" s="4"/>
    </row>
    <row r="15" spans="1:25" ht="39" thickBot="1">
      <c r="A15" s="37">
        <v>1</v>
      </c>
      <c r="B15" s="38" t="s">
        <v>41</v>
      </c>
      <c r="C15" s="37">
        <v>10</v>
      </c>
      <c r="D15" s="23">
        <v>0</v>
      </c>
      <c r="E15" s="54">
        <v>3656175.75</v>
      </c>
      <c r="F15" s="23">
        <v>1096853.32</v>
      </c>
      <c r="G15" s="59">
        <f>16518460.7+18970.7</f>
        <v>16537431.399999999</v>
      </c>
      <c r="H15" s="23">
        <v>12664153.2</v>
      </c>
      <c r="I15" s="23">
        <v>2753076.78</v>
      </c>
      <c r="J15" s="39">
        <f>SUM(D15:I15)</f>
        <v>36707690.45</v>
      </c>
      <c r="K15" s="23">
        <v>0</v>
      </c>
      <c r="L15" s="36">
        <v>3656175.76</v>
      </c>
      <c r="M15" s="23">
        <v>1096853.32</v>
      </c>
      <c r="N15" s="59">
        <f>16518460.75+18970.69</f>
        <v>16537431.44</v>
      </c>
      <c r="O15" s="23">
        <v>12664153.24</v>
      </c>
      <c r="P15" s="23">
        <v>2753076.79</v>
      </c>
      <c r="Q15" s="22">
        <f>SUM(K15:P15)</f>
        <v>36707690.55</v>
      </c>
      <c r="R15" s="23">
        <v>0</v>
      </c>
      <c r="S15" s="46">
        <v>2307648.49</v>
      </c>
      <c r="T15" s="23">
        <v>692293.36</v>
      </c>
      <c r="U15" s="59">
        <f>10253078.55-37941.39</f>
        <v>10215137.16</v>
      </c>
      <c r="V15" s="40">
        <v>7860693.56</v>
      </c>
      <c r="W15" s="40">
        <v>1708846.43</v>
      </c>
      <c r="X15" s="41">
        <f>SUM(R15:W15)</f>
        <v>22784619</v>
      </c>
      <c r="Y15" s="4"/>
    </row>
    <row r="16" spans="1:25" ht="90" thickBot="1">
      <c r="A16" s="37">
        <v>2</v>
      </c>
      <c r="B16" s="31" t="s">
        <v>9</v>
      </c>
      <c r="C16" s="42">
        <v>22</v>
      </c>
      <c r="D16" s="23">
        <v>0</v>
      </c>
      <c r="E16" s="52">
        <v>3146148.32</v>
      </c>
      <c r="F16" s="23">
        <v>384149.5</v>
      </c>
      <c r="G16" s="23">
        <f>5725163.4+243252.37+12802.38+1576.79</f>
        <v>5982794.94</v>
      </c>
      <c r="H16" s="23">
        <f>12755960.6+2675776.01</f>
        <v>15431736.61</v>
      </c>
      <c r="I16" s="23">
        <v>6645114.62</v>
      </c>
      <c r="J16" s="39">
        <f>SUM(D16:I16)</f>
        <v>31589943.99</v>
      </c>
      <c r="K16" s="23">
        <v>0</v>
      </c>
      <c r="L16" s="46">
        <v>3146148.3</v>
      </c>
      <c r="M16" s="23">
        <v>384149.5</v>
      </c>
      <c r="N16" s="23">
        <f>(5725163.4+243252.36)+12802.39+1576.79</f>
        <v>5982794.94</v>
      </c>
      <c r="O16" s="23">
        <f>12755960.6+2675776</f>
        <v>15431736.6</v>
      </c>
      <c r="P16" s="23">
        <v>6645114.58</v>
      </c>
      <c r="Q16" s="22">
        <f>SUM(K16:P16)</f>
        <v>31589943.92</v>
      </c>
      <c r="R16" s="23">
        <v>0</v>
      </c>
      <c r="S16" s="46">
        <v>1986493.38</v>
      </c>
      <c r="T16" s="23">
        <v>242461</v>
      </c>
      <c r="U16" s="23">
        <f>(3553633.2+150987.77)-25604.77-3153.58</f>
        <v>3675862.62</v>
      </c>
      <c r="V16" s="23">
        <f>7917678.8+1660865.49</f>
        <v>9578544.29</v>
      </c>
      <c r="W16" s="23">
        <v>4124650.8</v>
      </c>
      <c r="X16" s="24">
        <f>SUM(R16:W16)</f>
        <v>19608012.09</v>
      </c>
      <c r="Y16" s="4"/>
    </row>
    <row r="17" spans="1:25" ht="39" thickBot="1">
      <c r="A17" s="37">
        <v>3</v>
      </c>
      <c r="B17" s="31" t="s">
        <v>3</v>
      </c>
      <c r="C17" s="42">
        <v>12</v>
      </c>
      <c r="D17" s="23">
        <v>0</v>
      </c>
      <c r="E17" s="52">
        <v>2013257.52</v>
      </c>
      <c r="F17" s="23">
        <v>251657.32</v>
      </c>
      <c r="G17" s="23">
        <f>7832511.36+9040.08</f>
        <v>7841551.44</v>
      </c>
      <c r="H17" s="23">
        <v>7579849.7</v>
      </c>
      <c r="I17" s="23">
        <v>2526616.53</v>
      </c>
      <c r="J17" s="39">
        <f>SUM(D17:I17)</f>
        <v>20212932.51</v>
      </c>
      <c r="K17" s="23">
        <v>0</v>
      </c>
      <c r="L17" s="46">
        <v>2013257.53</v>
      </c>
      <c r="M17" s="23">
        <v>251657.33</v>
      </c>
      <c r="N17" s="23">
        <f>7832511.41+9040.06</f>
        <v>7841551.47</v>
      </c>
      <c r="O17" s="23">
        <v>7579849.75</v>
      </c>
      <c r="P17" s="23">
        <v>2526616.54</v>
      </c>
      <c r="Q17" s="22">
        <f>SUM(K17:P17)</f>
        <v>20212932.619999997</v>
      </c>
      <c r="R17" s="23">
        <v>0</v>
      </c>
      <c r="S17" s="46">
        <v>1270696.76</v>
      </c>
      <c r="T17" s="23">
        <v>158836.83</v>
      </c>
      <c r="U17" s="23">
        <f>4861673.01-18080.14</f>
        <v>4843592.87</v>
      </c>
      <c r="V17" s="23">
        <v>4704844.85</v>
      </c>
      <c r="W17" s="23">
        <v>1568281.6</v>
      </c>
      <c r="X17" s="24">
        <f>SUM(R17:W17)</f>
        <v>12546252.909999998</v>
      </c>
      <c r="Y17" s="4"/>
    </row>
    <row r="18" spans="1:25" ht="13.5" thickBot="1">
      <c r="A18" s="78" t="s">
        <v>4</v>
      </c>
      <c r="B18" s="79"/>
      <c r="C18" s="80"/>
      <c r="D18" s="23">
        <v>0</v>
      </c>
      <c r="E18" s="20">
        <f aca="true" t="shared" si="0" ref="E18:W18">SUM(E15:E17)</f>
        <v>8815581.59</v>
      </c>
      <c r="F18" s="20">
        <f>SUM(F15:F17)</f>
        <v>1732660.1400000001</v>
      </c>
      <c r="G18" s="20">
        <f t="shared" si="0"/>
        <v>30361777.78</v>
      </c>
      <c r="H18" s="20">
        <f t="shared" si="0"/>
        <v>35675739.51</v>
      </c>
      <c r="I18" s="20">
        <f t="shared" si="0"/>
        <v>11924807.93</v>
      </c>
      <c r="J18" s="21">
        <f t="shared" si="0"/>
        <v>88510566.95</v>
      </c>
      <c r="K18" s="20">
        <f t="shared" si="0"/>
        <v>0</v>
      </c>
      <c r="L18" s="47">
        <f t="shared" si="0"/>
        <v>8815581.59</v>
      </c>
      <c r="M18" s="20">
        <f t="shared" si="0"/>
        <v>1732660.1500000001</v>
      </c>
      <c r="N18" s="20">
        <f t="shared" si="0"/>
        <v>30361777.849999998</v>
      </c>
      <c r="O18" s="20">
        <f t="shared" si="0"/>
        <v>35675739.59</v>
      </c>
      <c r="P18" s="20">
        <f t="shared" si="0"/>
        <v>11924807.91</v>
      </c>
      <c r="Q18" s="22">
        <f t="shared" si="0"/>
        <v>88510567.09</v>
      </c>
      <c r="R18" s="23">
        <f t="shared" si="0"/>
        <v>0</v>
      </c>
      <c r="S18" s="48">
        <f t="shared" si="0"/>
        <v>5564838.63</v>
      </c>
      <c r="T18" s="23">
        <f t="shared" si="0"/>
        <v>1093591.19</v>
      </c>
      <c r="U18" s="23">
        <f t="shared" si="0"/>
        <v>18734592.650000002</v>
      </c>
      <c r="V18" s="23">
        <f t="shared" si="0"/>
        <v>22144082.699999996</v>
      </c>
      <c r="W18" s="23">
        <f t="shared" si="0"/>
        <v>7401778.83</v>
      </c>
      <c r="X18" s="24">
        <f>R18+S18+T18+U18+V18+W18</f>
        <v>54938884</v>
      </c>
      <c r="Y18" s="4"/>
    </row>
    <row r="19" spans="1:25" ht="12.75">
      <c r="A19" s="25"/>
      <c r="B19" s="25"/>
      <c r="C19" s="25"/>
      <c r="D19" s="13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13"/>
      <c r="R19" s="13"/>
      <c r="S19" s="13"/>
      <c r="T19" s="13"/>
      <c r="U19" s="13"/>
      <c r="V19" s="13"/>
      <c r="W19" s="13"/>
      <c r="X19" s="13"/>
      <c r="Y19" s="14"/>
    </row>
    <row r="20" spans="1:25" ht="12.75" customHeight="1">
      <c r="A20" s="25"/>
      <c r="B20" s="45"/>
      <c r="C20" s="45"/>
      <c r="D20" s="45"/>
      <c r="E20" s="45"/>
      <c r="F20" s="45"/>
      <c r="G20" s="45"/>
      <c r="H20" s="63" t="s">
        <v>49</v>
      </c>
      <c r="I20" s="45"/>
      <c r="J20" s="60"/>
      <c r="K20" s="63" t="s">
        <v>49</v>
      </c>
      <c r="L20" s="45"/>
      <c r="M20" s="60"/>
      <c r="N20" s="60"/>
      <c r="O20" s="64"/>
      <c r="P20" s="64"/>
      <c r="Q20" s="64"/>
      <c r="R20" s="64"/>
      <c r="S20" s="13"/>
      <c r="T20" s="13"/>
      <c r="U20" s="13"/>
      <c r="V20" s="14"/>
      <c r="W20" s="14"/>
      <c r="X20" s="4"/>
      <c r="Y20" s="4"/>
    </row>
    <row r="21" spans="1:25" ht="13.5" customHeight="1">
      <c r="A21" s="25"/>
      <c r="B21" s="45"/>
      <c r="C21" s="45"/>
      <c r="D21" s="45"/>
      <c r="E21" s="43" t="s">
        <v>42</v>
      </c>
      <c r="F21" s="66">
        <f>SUM(F22:F23)</f>
        <v>17631163.18</v>
      </c>
      <c r="G21" s="57"/>
      <c r="H21" s="43" t="s">
        <v>44</v>
      </c>
      <c r="I21" s="66">
        <f>SUM(I22:I23)</f>
        <v>3465320.29</v>
      </c>
      <c r="J21" s="57"/>
      <c r="K21" s="43" t="s">
        <v>45</v>
      </c>
      <c r="L21" s="66">
        <f>SUM(L22:L23)</f>
        <v>60723555.629999995</v>
      </c>
      <c r="M21" s="60"/>
      <c r="N21" s="43" t="s">
        <v>46</v>
      </c>
      <c r="O21" s="66">
        <f>SUM(O22:O23)</f>
        <v>71351479.1</v>
      </c>
      <c r="P21" s="57"/>
      <c r="Q21" s="43" t="s">
        <v>47</v>
      </c>
      <c r="R21" s="66">
        <f>SUM(R22:R23)</f>
        <v>23849615.84</v>
      </c>
      <c r="T21" s="35" t="s">
        <v>51</v>
      </c>
      <c r="U21" s="68"/>
      <c r="V21" s="68"/>
      <c r="X21" s="4"/>
      <c r="Y21" s="4"/>
    </row>
    <row r="22" spans="1:22" ht="12.75">
      <c r="A22" s="3"/>
      <c r="B22" s="51"/>
      <c r="C22" s="51"/>
      <c r="D22" s="12"/>
      <c r="E22" s="61" t="s">
        <v>6</v>
      </c>
      <c r="F22" s="62">
        <f>E18</f>
        <v>8815581.59</v>
      </c>
      <c r="G22" s="61"/>
      <c r="H22" s="61" t="s">
        <v>6</v>
      </c>
      <c r="I22" s="62">
        <f>F18</f>
        <v>1732660.1400000001</v>
      </c>
      <c r="J22" s="61"/>
      <c r="K22" s="61" t="s">
        <v>6</v>
      </c>
      <c r="L22" s="62">
        <f>G18</f>
        <v>30361777.78</v>
      </c>
      <c r="M22" s="65"/>
      <c r="N22" s="61" t="s">
        <v>6</v>
      </c>
      <c r="O22" s="62">
        <f>H18</f>
        <v>35675739.51</v>
      </c>
      <c r="P22" s="61"/>
      <c r="Q22" s="61" t="s">
        <v>6</v>
      </c>
      <c r="R22" s="62">
        <f>I18</f>
        <v>11924807.93</v>
      </c>
      <c r="T22" s="44" t="s">
        <v>52</v>
      </c>
      <c r="U22" s="12"/>
      <c r="V22" s="12"/>
    </row>
    <row r="23" spans="1:22" ht="12.75">
      <c r="A23" s="3"/>
      <c r="B23" s="51"/>
      <c r="C23" s="51"/>
      <c r="D23" s="12"/>
      <c r="E23" s="61" t="s">
        <v>43</v>
      </c>
      <c r="F23" s="62">
        <f>L18</f>
        <v>8815581.59</v>
      </c>
      <c r="G23" s="61"/>
      <c r="H23" s="61" t="s">
        <v>43</v>
      </c>
      <c r="I23" s="62">
        <f>M18</f>
        <v>1732660.1500000001</v>
      </c>
      <c r="J23" s="61"/>
      <c r="K23" s="61" t="s">
        <v>43</v>
      </c>
      <c r="L23" s="62">
        <f>N18</f>
        <v>30361777.849999998</v>
      </c>
      <c r="M23" s="65"/>
      <c r="N23" s="61" t="s">
        <v>43</v>
      </c>
      <c r="O23" s="62">
        <f>O18</f>
        <v>35675739.59</v>
      </c>
      <c r="P23" s="61"/>
      <c r="Q23" s="61" t="s">
        <v>43</v>
      </c>
      <c r="R23" s="62">
        <f>P18</f>
        <v>11924807.91</v>
      </c>
      <c r="T23" s="27" t="s">
        <v>6</v>
      </c>
      <c r="U23" s="28">
        <f>F22+I22+L22+O22+R22</f>
        <v>88510566.95000002</v>
      </c>
      <c r="V23" s="81">
        <f>U23+U24</f>
        <v>177021134.04000002</v>
      </c>
    </row>
    <row r="24" spans="1:22" ht="12.75">
      <c r="A24" s="3"/>
      <c r="B24" s="51"/>
      <c r="C24" s="51"/>
      <c r="D24" s="12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1"/>
      <c r="T24" s="29" t="s">
        <v>5</v>
      </c>
      <c r="U24" s="28">
        <f>F23+I23+L23+O23+R23</f>
        <v>88510567.09</v>
      </c>
      <c r="V24" s="82"/>
    </row>
    <row r="25" spans="1:22" ht="12.75">
      <c r="A25" s="3"/>
      <c r="B25" s="51"/>
      <c r="C25" s="51"/>
      <c r="D25" s="12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1"/>
      <c r="T25" s="29" t="s">
        <v>7</v>
      </c>
      <c r="U25" s="28">
        <f>S18+T18+U18+V18+W18</f>
        <v>54938884</v>
      </c>
      <c r="V25" s="6"/>
    </row>
    <row r="26" spans="1:21" ht="12" customHeight="1">
      <c r="A26" s="3"/>
      <c r="B26" s="51"/>
      <c r="C26" s="51"/>
      <c r="D26" s="12"/>
      <c r="E26" s="61"/>
      <c r="F26" s="65"/>
      <c r="G26" s="65"/>
      <c r="H26" s="63" t="s">
        <v>50</v>
      </c>
      <c r="I26" s="45"/>
      <c r="J26" s="65"/>
      <c r="K26" s="63" t="s">
        <v>48</v>
      </c>
      <c r="L26" s="45"/>
      <c r="M26" s="65"/>
      <c r="N26" s="65"/>
      <c r="O26" s="65"/>
      <c r="P26" s="65"/>
      <c r="Q26" s="65"/>
      <c r="R26" s="61"/>
      <c r="T26" s="29" t="s">
        <v>8</v>
      </c>
      <c r="U26" s="28">
        <f>SUM(U23:U25)</f>
        <v>231960018.04000002</v>
      </c>
    </row>
    <row r="27" spans="1:18" ht="12.75">
      <c r="A27" s="3"/>
      <c r="B27" s="51"/>
      <c r="C27" s="51"/>
      <c r="D27" s="12"/>
      <c r="E27" s="61"/>
      <c r="F27" s="65"/>
      <c r="G27" s="65"/>
      <c r="H27" s="57" t="s">
        <v>44</v>
      </c>
      <c r="I27" s="58">
        <f>SUM(I28:I29)</f>
        <v>8949292</v>
      </c>
      <c r="J27" s="67">
        <f>I21-I27</f>
        <v>-5483971.71</v>
      </c>
      <c r="K27" s="57" t="s">
        <v>44</v>
      </c>
      <c r="L27" s="58">
        <v>55239583.92</v>
      </c>
      <c r="M27" s="67">
        <f>L21-L27</f>
        <v>5483971.709999993</v>
      </c>
      <c r="N27" s="65"/>
      <c r="O27" s="65"/>
      <c r="P27" s="65"/>
      <c r="Q27" s="65"/>
      <c r="R27" s="61"/>
    </row>
    <row r="28" spans="1:18" ht="12.75">
      <c r="A28" s="3"/>
      <c r="B28" s="3"/>
      <c r="C28" s="3"/>
      <c r="D28" s="12"/>
      <c r="E28" s="61"/>
      <c r="F28" s="65"/>
      <c r="G28" s="65"/>
      <c r="H28" s="61" t="s">
        <v>6</v>
      </c>
      <c r="I28" s="62">
        <v>4474646</v>
      </c>
      <c r="J28" s="65"/>
      <c r="K28" s="61" t="s">
        <v>6</v>
      </c>
      <c r="L28" s="62">
        <v>27619791.92</v>
      </c>
      <c r="M28" s="65"/>
      <c r="N28" s="65"/>
      <c r="O28" s="65"/>
      <c r="P28" s="65"/>
      <c r="Q28" s="65"/>
      <c r="R28" s="61"/>
    </row>
    <row r="29" spans="1:18" s="4" customFormat="1" ht="12.75">
      <c r="A29" s="25"/>
      <c r="B29" s="25"/>
      <c r="C29" s="25"/>
      <c r="D29" s="26"/>
      <c r="E29" s="60"/>
      <c r="F29" s="60"/>
      <c r="G29" s="60"/>
      <c r="H29" s="61" t="s">
        <v>43</v>
      </c>
      <c r="I29" s="62">
        <v>4474646</v>
      </c>
      <c r="J29" s="60"/>
      <c r="K29" s="61" t="s">
        <v>43</v>
      </c>
      <c r="L29" s="62">
        <v>27619792</v>
      </c>
      <c r="M29" s="60"/>
      <c r="N29" s="60"/>
      <c r="O29" s="64"/>
      <c r="P29" s="64"/>
      <c r="Q29" s="64"/>
      <c r="R29" s="57"/>
    </row>
    <row r="30" spans="1:18" s="4" customFormat="1" ht="12.75">
      <c r="A30" s="25"/>
      <c r="B30" s="25"/>
      <c r="C30" s="25"/>
      <c r="D30" s="26"/>
      <c r="E30" s="60"/>
      <c r="F30" s="60"/>
      <c r="G30" s="60"/>
      <c r="H30" s="61"/>
      <c r="I30" s="62"/>
      <c r="J30" s="60"/>
      <c r="K30" s="61"/>
      <c r="L30" s="62"/>
      <c r="M30" s="60"/>
      <c r="N30" s="60"/>
      <c r="O30" s="64"/>
      <c r="P30" s="64"/>
      <c r="Q30" s="64"/>
      <c r="R30" s="57"/>
    </row>
    <row r="31" spans="1:18" s="4" customFormat="1" ht="12.75">
      <c r="A31" s="25"/>
      <c r="B31" s="25"/>
      <c r="C31" s="25"/>
      <c r="D31" s="26"/>
      <c r="E31" s="60"/>
      <c r="F31" s="60"/>
      <c r="G31" s="60"/>
      <c r="H31" s="61"/>
      <c r="I31" s="62"/>
      <c r="J31" s="60"/>
      <c r="K31" s="61"/>
      <c r="L31" s="62"/>
      <c r="M31" s="60"/>
      <c r="N31" s="60"/>
      <c r="O31" s="64"/>
      <c r="P31" s="64"/>
      <c r="Q31" s="64"/>
      <c r="R31" s="57"/>
    </row>
    <row r="32" spans="1:18" s="4" customFormat="1" ht="12.75">
      <c r="A32" s="25"/>
      <c r="B32" s="25"/>
      <c r="C32" s="25"/>
      <c r="D32" s="26"/>
      <c r="E32" s="60"/>
      <c r="F32" s="60"/>
      <c r="G32" s="60"/>
      <c r="H32" s="61"/>
      <c r="I32" s="62"/>
      <c r="J32" s="60"/>
      <c r="K32" s="61"/>
      <c r="L32" s="62"/>
      <c r="M32" s="60"/>
      <c r="N32" s="60"/>
      <c r="O32" s="64"/>
      <c r="P32" s="64"/>
      <c r="Q32" s="64"/>
      <c r="R32" s="57"/>
    </row>
    <row r="33" spans="1:18" s="4" customFormat="1" ht="12.75">
      <c r="A33" s="25"/>
      <c r="B33" s="25"/>
      <c r="C33" s="25"/>
      <c r="D33" s="26"/>
      <c r="E33" s="60"/>
      <c r="F33" s="60"/>
      <c r="G33" s="60"/>
      <c r="H33" s="61"/>
      <c r="I33" s="62"/>
      <c r="J33" s="60"/>
      <c r="K33" s="61"/>
      <c r="L33" s="62"/>
      <c r="M33" s="60"/>
      <c r="N33" s="60"/>
      <c r="O33" s="64"/>
      <c r="P33" s="64"/>
      <c r="Q33" s="64"/>
      <c r="R33" s="57"/>
    </row>
    <row r="34" spans="1:18" s="4" customFormat="1" ht="12.75">
      <c r="A34" s="25"/>
      <c r="B34" s="25"/>
      <c r="C34" s="25"/>
      <c r="D34" s="26"/>
      <c r="E34" s="60"/>
      <c r="F34" s="60"/>
      <c r="G34" s="60"/>
      <c r="H34" s="61"/>
      <c r="I34" s="62"/>
      <c r="J34" s="60"/>
      <c r="K34" s="61"/>
      <c r="L34" s="62"/>
      <c r="M34" s="60"/>
      <c r="N34" s="60"/>
      <c r="O34" s="64"/>
      <c r="P34" s="64"/>
      <c r="Q34" s="64"/>
      <c r="R34" s="57"/>
    </row>
    <row r="35" spans="1:18" s="4" customFormat="1" ht="12.75">
      <c r="A35" s="25"/>
      <c r="B35" s="25"/>
      <c r="C35" s="25"/>
      <c r="D35" s="26"/>
      <c r="E35" s="60"/>
      <c r="F35" s="60"/>
      <c r="G35" s="60"/>
      <c r="H35" s="61"/>
      <c r="I35" s="62"/>
      <c r="J35" s="60"/>
      <c r="K35" s="61"/>
      <c r="L35" s="62"/>
      <c r="M35" s="60"/>
      <c r="N35" s="60"/>
      <c r="O35" s="64"/>
      <c r="P35" s="64"/>
      <c r="Q35" s="64"/>
      <c r="R35" s="57"/>
    </row>
    <row r="36" spans="1:18" s="4" customFormat="1" ht="12.75">
      <c r="A36" s="25"/>
      <c r="B36" s="75" t="s">
        <v>40</v>
      </c>
      <c r="C36" s="25"/>
      <c r="D36" s="26"/>
      <c r="E36" s="60"/>
      <c r="F36" s="60"/>
      <c r="G36" s="60"/>
      <c r="H36" s="61"/>
      <c r="I36" s="62"/>
      <c r="J36" s="60"/>
      <c r="K36" s="61"/>
      <c r="L36" s="62"/>
      <c r="M36" s="60"/>
      <c r="N36" s="60"/>
      <c r="O36" s="64"/>
      <c r="P36" s="64"/>
      <c r="Q36" s="64"/>
      <c r="R36" s="57"/>
    </row>
    <row r="37" spans="1:18" s="4" customFormat="1" ht="12.75">
      <c r="A37" s="25"/>
      <c r="B37" s="75"/>
      <c r="C37" s="25"/>
      <c r="D37" s="26"/>
      <c r="E37" s="60"/>
      <c r="F37" s="60"/>
      <c r="G37" s="60"/>
      <c r="H37" s="61"/>
      <c r="I37" s="62"/>
      <c r="J37" s="60"/>
      <c r="K37" s="61"/>
      <c r="L37" s="62"/>
      <c r="M37" s="60"/>
      <c r="N37" s="60"/>
      <c r="O37" s="64"/>
      <c r="P37" s="64"/>
      <c r="Q37" s="64"/>
      <c r="R37" s="57"/>
    </row>
    <row r="38" spans="1:22" s="4" customFormat="1" ht="13.5" thickBo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6"/>
      <c r="U38" s="15"/>
      <c r="V38" s="5"/>
    </row>
    <row r="39" spans="1:22" s="4" customFormat="1" ht="39" thickBot="1">
      <c r="A39" s="32" t="s">
        <v>0</v>
      </c>
      <c r="B39" s="10" t="s">
        <v>1</v>
      </c>
      <c r="C39" s="7" t="s">
        <v>2</v>
      </c>
      <c r="D39" s="7" t="s">
        <v>11</v>
      </c>
      <c r="E39" s="7" t="s">
        <v>12</v>
      </c>
      <c r="F39" s="7" t="s">
        <v>13</v>
      </c>
      <c r="G39" s="7" t="s">
        <v>14</v>
      </c>
      <c r="H39" s="7" t="s">
        <v>15</v>
      </c>
      <c r="I39" s="72" t="s">
        <v>16</v>
      </c>
      <c r="J39" s="7" t="s">
        <v>17</v>
      </c>
      <c r="K39" s="7" t="s">
        <v>18</v>
      </c>
      <c r="L39" s="7" t="s">
        <v>19</v>
      </c>
      <c r="M39" s="7" t="s">
        <v>20</v>
      </c>
      <c r="N39" s="7" t="s">
        <v>21</v>
      </c>
      <c r="O39" s="73" t="s">
        <v>22</v>
      </c>
      <c r="P39" s="7" t="s">
        <v>23</v>
      </c>
      <c r="Q39" s="76" t="s">
        <v>24</v>
      </c>
      <c r="R39" s="7" t="s">
        <v>25</v>
      </c>
      <c r="S39" s="77" t="s">
        <v>26</v>
      </c>
      <c r="T39" s="7" t="s">
        <v>30</v>
      </c>
      <c r="U39" s="74" t="s">
        <v>27</v>
      </c>
      <c r="V39" s="3"/>
    </row>
    <row r="40" spans="1:22" s="4" customFormat="1" ht="39" thickBot="1">
      <c r="A40" s="8">
        <v>1</v>
      </c>
      <c r="B40" s="9" t="s">
        <v>41</v>
      </c>
      <c r="C40" s="8">
        <v>10</v>
      </c>
      <c r="D40" s="52">
        <v>0</v>
      </c>
      <c r="E40" s="54">
        <v>3656175.75</v>
      </c>
      <c r="F40" s="52">
        <v>1096853.32</v>
      </c>
      <c r="G40" s="91"/>
      <c r="H40" s="92"/>
      <c r="I40" s="17">
        <f>D40+E40+F40</f>
        <v>4753029.07</v>
      </c>
      <c r="J40" s="16">
        <v>0</v>
      </c>
      <c r="K40" s="36">
        <v>3656175.76</v>
      </c>
      <c r="L40" s="52">
        <v>1096853.32</v>
      </c>
      <c r="M40" s="85"/>
      <c r="N40" s="86"/>
      <c r="O40" s="18">
        <f>J40+K40+L40</f>
        <v>4753029.08</v>
      </c>
      <c r="P40" s="16">
        <v>0</v>
      </c>
      <c r="Q40" s="46">
        <v>2307648.49</v>
      </c>
      <c r="R40" s="52">
        <v>692293.36</v>
      </c>
      <c r="S40" s="97"/>
      <c r="T40" s="86"/>
      <c r="U40" s="19">
        <f>P40+Q40+R40</f>
        <v>2999941.85</v>
      </c>
      <c r="V40" s="3"/>
    </row>
    <row r="41" spans="1:22" s="4" customFormat="1" ht="90" thickBot="1">
      <c r="A41" s="8">
        <v>2</v>
      </c>
      <c r="B41" s="10" t="s">
        <v>9</v>
      </c>
      <c r="C41" s="11">
        <v>22</v>
      </c>
      <c r="D41" s="52">
        <v>0</v>
      </c>
      <c r="E41" s="52">
        <v>3146148.3</v>
      </c>
      <c r="F41" s="52">
        <v>384149.5</v>
      </c>
      <c r="G41" s="93"/>
      <c r="H41" s="94"/>
      <c r="I41" s="102">
        <f>D41+E41+F41</f>
        <v>3530297.8</v>
      </c>
      <c r="J41" s="16">
        <v>0</v>
      </c>
      <c r="K41" s="46">
        <v>3146148.32</v>
      </c>
      <c r="L41" s="55">
        <v>384149.5</v>
      </c>
      <c r="M41" s="87"/>
      <c r="N41" s="88"/>
      <c r="O41" s="18">
        <f>J41+K41+L41</f>
        <v>3530297.82</v>
      </c>
      <c r="P41" s="16">
        <v>0</v>
      </c>
      <c r="Q41" s="46">
        <v>1986493.38</v>
      </c>
      <c r="R41" s="55">
        <v>242461</v>
      </c>
      <c r="S41" s="98"/>
      <c r="T41" s="88"/>
      <c r="U41" s="19">
        <f>P41+Q41+R41</f>
        <v>2228954.38</v>
      </c>
      <c r="V41" s="3"/>
    </row>
    <row r="42" spans="1:22" s="4" customFormat="1" ht="39" thickBot="1">
      <c r="A42" s="8">
        <v>3</v>
      </c>
      <c r="B42" s="10" t="s">
        <v>3</v>
      </c>
      <c r="C42" s="11">
        <v>12</v>
      </c>
      <c r="D42" s="52">
        <v>0</v>
      </c>
      <c r="E42" s="52">
        <v>2013257.52</v>
      </c>
      <c r="F42" s="52">
        <v>251657.32</v>
      </c>
      <c r="G42" s="93"/>
      <c r="H42" s="94"/>
      <c r="I42" s="17">
        <f>D42+E42+F42</f>
        <v>2264914.84</v>
      </c>
      <c r="J42" s="16">
        <v>0</v>
      </c>
      <c r="K42" s="46">
        <v>2013257.53</v>
      </c>
      <c r="L42" s="55">
        <v>251657.33</v>
      </c>
      <c r="M42" s="87"/>
      <c r="N42" s="88"/>
      <c r="O42" s="18">
        <f>J42+K42+L42</f>
        <v>2264914.86</v>
      </c>
      <c r="P42" s="16">
        <v>0</v>
      </c>
      <c r="Q42" s="46">
        <v>1270696.76</v>
      </c>
      <c r="R42" s="55">
        <v>158836.83</v>
      </c>
      <c r="S42" s="98"/>
      <c r="T42" s="88"/>
      <c r="U42" s="19">
        <f>P42+Q42+R42</f>
        <v>1429533.59</v>
      </c>
      <c r="V42" s="3"/>
    </row>
    <row r="43" spans="1:22" s="4" customFormat="1" ht="13.5" thickBot="1">
      <c r="A43" s="78" t="s">
        <v>4</v>
      </c>
      <c r="B43" s="79"/>
      <c r="C43" s="80"/>
      <c r="D43" s="20">
        <f>SUM(D40:D42)</f>
        <v>0</v>
      </c>
      <c r="E43" s="100">
        <f>SUM(E40:E42)</f>
        <v>8815581.57</v>
      </c>
      <c r="F43" s="20">
        <f>SUM(F40:F42)</f>
        <v>1732660.1400000001</v>
      </c>
      <c r="G43" s="95"/>
      <c r="H43" s="96"/>
      <c r="I43" s="50">
        <f>D43+E43+F43</f>
        <v>10548241.71</v>
      </c>
      <c r="J43" s="20">
        <f>SUM(J40:J42)</f>
        <v>0</v>
      </c>
      <c r="K43" s="47">
        <f>SUM(K40:K42)</f>
        <v>8815581.61</v>
      </c>
      <c r="L43" s="55">
        <f>SUM(L40:L42)</f>
        <v>1732660.1500000001</v>
      </c>
      <c r="M43" s="89"/>
      <c r="N43" s="90"/>
      <c r="O43" s="22">
        <f>J43+K43+L43</f>
        <v>10548241.76</v>
      </c>
      <c r="P43" s="23">
        <f>SUM(P40:P42)</f>
        <v>0</v>
      </c>
      <c r="Q43" s="48">
        <f>SUM(Q40:Q42)</f>
        <v>5564838.63</v>
      </c>
      <c r="R43" s="55">
        <f>SUM(R40:R42)</f>
        <v>1093591.19</v>
      </c>
      <c r="S43" s="99"/>
      <c r="T43" s="90"/>
      <c r="U43" s="24">
        <f>P43+Q43+R43</f>
        <v>6658429.82</v>
      </c>
      <c r="V43" s="5"/>
    </row>
    <row r="44" spans="1:22" s="4" customFormat="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s="4" customFormat="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4" t="s">
        <v>53</v>
      </c>
      <c r="S45" s="5"/>
      <c r="T45" s="5"/>
      <c r="V45" s="5"/>
    </row>
    <row r="46" spans="1:22" s="4" customFormat="1" ht="12.75">
      <c r="A46" s="5"/>
      <c r="B46" s="5"/>
      <c r="C46" s="5"/>
      <c r="D46" s="5"/>
      <c r="E46" s="57" t="s">
        <v>42</v>
      </c>
      <c r="F46" s="58">
        <f>SUM(F47:F48)</f>
        <v>17631163.18</v>
      </c>
      <c r="G46" s="57"/>
      <c r="H46" s="57" t="s">
        <v>44</v>
      </c>
      <c r="I46" s="58">
        <f>SUM(I47:I48)</f>
        <v>3465320.29</v>
      </c>
      <c r="J46" s="5"/>
      <c r="K46" s="57"/>
      <c r="L46" s="58"/>
      <c r="M46" s="5"/>
      <c r="N46" s="5"/>
      <c r="O46" s="5"/>
      <c r="P46" s="5"/>
      <c r="Q46" s="5"/>
      <c r="R46" s="27" t="s">
        <v>6</v>
      </c>
      <c r="S46" s="53">
        <f>D43+E43+F43</f>
        <v>10548241.71</v>
      </c>
      <c r="T46" s="83">
        <f>S46+S47</f>
        <v>21096483.47</v>
      </c>
      <c r="V46" s="5"/>
    </row>
    <row r="47" spans="1:22" s="4" customFormat="1" ht="12.75">
      <c r="A47" s="5"/>
      <c r="B47" s="5"/>
      <c r="C47" s="5"/>
      <c r="D47" s="5"/>
      <c r="E47" s="5" t="s">
        <v>6</v>
      </c>
      <c r="F47" s="101">
        <f>E43</f>
        <v>8815581.57</v>
      </c>
      <c r="G47" s="5"/>
      <c r="H47" s="5" t="s">
        <v>6</v>
      </c>
      <c r="I47" s="56">
        <f>F43</f>
        <v>1732660.1400000001</v>
      </c>
      <c r="J47" s="5"/>
      <c r="K47" s="5"/>
      <c r="L47" s="56"/>
      <c r="M47" s="5"/>
      <c r="N47" s="5"/>
      <c r="O47" s="5"/>
      <c r="P47" s="5"/>
      <c r="Q47" s="5"/>
      <c r="R47" s="29" t="s">
        <v>5</v>
      </c>
      <c r="S47" s="53">
        <f>J43+K43+L43</f>
        <v>10548241.76</v>
      </c>
      <c r="T47" s="84"/>
      <c r="V47" s="5"/>
    </row>
    <row r="48" spans="1:22" s="4" customFormat="1" ht="12.75">
      <c r="A48" s="5"/>
      <c r="B48" s="5"/>
      <c r="C48" s="5"/>
      <c r="D48" s="5"/>
      <c r="E48" s="5" t="s">
        <v>43</v>
      </c>
      <c r="F48" s="56">
        <f>K43</f>
        <v>8815581.61</v>
      </c>
      <c r="G48" s="5"/>
      <c r="H48" s="5" t="s">
        <v>43</v>
      </c>
      <c r="I48" s="56">
        <f>L43</f>
        <v>1732660.1500000001</v>
      </c>
      <c r="J48" s="5"/>
      <c r="K48" s="5"/>
      <c r="L48" s="56"/>
      <c r="M48" s="5"/>
      <c r="N48" s="5"/>
      <c r="O48" s="5"/>
      <c r="P48" s="49"/>
      <c r="Q48" s="5"/>
      <c r="R48" s="29" t="s">
        <v>7</v>
      </c>
      <c r="S48" s="53">
        <f>P43+Q43+R43</f>
        <v>6658429.82</v>
      </c>
      <c r="T48" s="1"/>
      <c r="V48" s="5"/>
    </row>
    <row r="49" spans="1:22" s="4" customFormat="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29" t="s">
        <v>8</v>
      </c>
      <c r="S49" s="53">
        <f>SUM(S46:S48)</f>
        <v>27754913.29</v>
      </c>
      <c r="T49" s="1"/>
      <c r="V49" s="5"/>
    </row>
    <row r="50" spans="1:22" s="4" customFormat="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33"/>
      <c r="S50" s="70"/>
      <c r="T50" s="1"/>
      <c r="V50" s="5"/>
    </row>
    <row r="51" spans="1:22" s="4" customFormat="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33"/>
      <c r="S51" s="70"/>
      <c r="T51" s="1"/>
      <c r="V51" s="5"/>
    </row>
    <row r="52" spans="1:22" s="4" customFormat="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33"/>
      <c r="S52" s="70"/>
      <c r="T52" s="1"/>
      <c r="V52" s="5"/>
    </row>
    <row r="53" spans="1:22" s="4" customFormat="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33"/>
      <c r="S53" s="70"/>
      <c r="T53" s="1"/>
      <c r="V53" s="5"/>
    </row>
    <row r="54" spans="1:22" s="4" customFormat="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33"/>
      <c r="S54" s="70"/>
      <c r="T54" s="1"/>
      <c r="V54" s="5"/>
    </row>
    <row r="55" spans="1:22" s="4" customFormat="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33"/>
      <c r="S55" s="70"/>
      <c r="T55" s="1"/>
      <c r="V55" s="5"/>
    </row>
    <row r="56" spans="1:21" s="14" customFormat="1" ht="12.75">
      <c r="A56" s="25" t="s">
        <v>57</v>
      </c>
      <c r="B56" s="25"/>
      <c r="C56" s="25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13"/>
      <c r="P56" s="13"/>
      <c r="Q56" s="13"/>
      <c r="R56" s="13"/>
      <c r="S56" s="33"/>
      <c r="T56" s="34"/>
      <c r="U56" s="6"/>
    </row>
    <row r="57" spans="1:21" s="4" customFormat="1" ht="12.75">
      <c r="A57" s="4" t="s">
        <v>55</v>
      </c>
      <c r="B57" s="5"/>
      <c r="C57" s="5"/>
      <c r="D57" s="5"/>
      <c r="E57" s="5"/>
      <c r="F57" s="5"/>
      <c r="G57" s="5"/>
      <c r="H57" s="26"/>
      <c r="I57" s="26"/>
      <c r="J57" s="26"/>
      <c r="K57" s="26"/>
      <c r="L57" s="26"/>
      <c r="M57" s="26"/>
      <c r="N57" s="26"/>
      <c r="O57" s="13"/>
      <c r="P57" s="13"/>
      <c r="Q57" s="13"/>
      <c r="R57" s="13"/>
      <c r="S57" s="33"/>
      <c r="T57" s="34"/>
      <c r="U57" s="5"/>
    </row>
    <row r="58" spans="1:7" s="4" customFormat="1" ht="12.75">
      <c r="A58" s="6" t="s">
        <v>39</v>
      </c>
      <c r="B58" s="5"/>
      <c r="C58" s="5"/>
      <c r="D58" s="5"/>
      <c r="E58" s="5"/>
      <c r="F58" s="5"/>
      <c r="G58" s="5"/>
    </row>
    <row r="59" spans="1:7" s="4" customFormat="1" ht="12.75">
      <c r="A59" s="5" t="s">
        <v>10</v>
      </c>
      <c r="B59" s="5"/>
      <c r="C59" s="5"/>
      <c r="D59" s="5"/>
      <c r="E59" s="5"/>
      <c r="F59" s="5"/>
      <c r="G59" s="5"/>
    </row>
    <row r="60" spans="1:7" s="4" customFormat="1" ht="12.75">
      <c r="A60" s="5" t="s">
        <v>38</v>
      </c>
      <c r="B60" s="5"/>
      <c r="C60" s="5"/>
      <c r="D60" s="5"/>
      <c r="E60" s="5"/>
      <c r="F60" s="5"/>
      <c r="G60" s="5"/>
    </row>
    <row r="61" s="4" customFormat="1" ht="12.75"/>
    <row r="62" s="4" customFormat="1" ht="12.75"/>
    <row r="63" s="4" customFormat="1" ht="12.75"/>
    <row r="64" s="14" customFormat="1" ht="12.75"/>
    <row r="65" s="4" customFormat="1" ht="12.75"/>
    <row r="66" s="4" customFormat="1" ht="12.75"/>
    <row r="67" s="3" customFormat="1" ht="12.75"/>
    <row r="68" s="3" customFormat="1" ht="12.75"/>
    <row r="76" spans="19:21" ht="12.75">
      <c r="S76" s="6"/>
      <c r="T76" s="6"/>
      <c r="U76" s="15"/>
    </row>
    <row r="77" spans="19:21" ht="12.75">
      <c r="S77" s="14"/>
      <c r="T77" s="6"/>
      <c r="U77" s="15"/>
    </row>
  </sheetData>
  <sheetProtection/>
  <mergeCells count="7">
    <mergeCell ref="A43:C43"/>
    <mergeCell ref="A18:C18"/>
    <mergeCell ref="V23:V24"/>
    <mergeCell ref="T46:T47"/>
    <mergeCell ref="M40:N43"/>
    <mergeCell ref="G40:H43"/>
    <mergeCell ref="S40:T43"/>
  </mergeCells>
  <printOptions/>
  <pageMargins left="0.3937007874015748" right="0.15748031496062992" top="0.15748031496062992" bottom="0.1968503937007874" header="0.2362204724409449" footer="0.15748031496062992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ZSSK-DOP, OPS OP 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Stojkovicova.Zuzana</dc:creator>
  <cp:keywords/>
  <dc:description/>
  <cp:lastModifiedBy>juhasm</cp:lastModifiedBy>
  <cp:lastPrinted>2011-04-07T07:51:30Z</cp:lastPrinted>
  <dcterms:created xsi:type="dcterms:W3CDTF">2010-03-10T12:56:02Z</dcterms:created>
  <dcterms:modified xsi:type="dcterms:W3CDTF">2011-04-07T07:52:12Z</dcterms:modified>
  <cp:category/>
  <cp:version/>
  <cp:contentType/>
  <cp:contentStatus/>
</cp:coreProperties>
</file>