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8795" windowHeight="11505" activeTab="0"/>
  </bookViews>
  <sheets>
    <sheet name="UVODNA STRANA" sheetId="1" r:id="rId1"/>
    <sheet name="X46_2009(2010)MH SR" sheetId="2" r:id="rId2"/>
    <sheet name="Motivacny u. 2010_MH SR" sheetId="3" r:id="rId3"/>
    <sheet name="N 702 2007 (2010) APVV-P-20 (2)" sheetId="4" r:id="rId4"/>
    <sheet name="N 702 2007 (2010) VMSP-P-20 (2)" sheetId="5" r:id="rId5"/>
    <sheet name="X 477 2009 (2010) APVV-P-20 (2)" sheetId="6" r:id="rId6"/>
    <sheet name="Motivacny účinok N 702  (2011)" sheetId="7" r:id="rId7"/>
    <sheet name="Schémy ŠP_APVV_podrobnejšie" sheetId="8" r:id="rId8"/>
  </sheets>
  <definedNames>
    <definedName name="_xlnm.Print_Area" localSheetId="2">'Motivacny u. 2010_MH SR'!$A$1:$C$16</definedName>
    <definedName name="_xlnm.Print_Area" localSheetId="1">'X46_2009(2010)MH SR'!$A$1:$M$29</definedName>
  </definedNames>
  <calcPr fullCalcOnLoad="1"/>
</workbook>
</file>

<file path=xl/sharedStrings.xml><?xml version="1.0" encoding="utf-8"?>
<sst xmlns="http://schemas.openxmlformats.org/spreadsheetml/2006/main" count="1265" uniqueCount="582">
  <si>
    <t>Rámec Spoločenstva pre štátnu pomoc na výskum, vývoj a inovácie (Ú. v. EÚ C 323, 30.12.2006)</t>
  </si>
  <si>
    <t>Ročná správa za rok 2010 (na základe časti 10.1.1. Rámca)</t>
  </si>
  <si>
    <t>Predmetná Schéma sa vzťahuje na Výzvu APVV - 2007</t>
  </si>
  <si>
    <t>(*) NACE je štatistická klasifikácia ekonomických činností v Európskom spoločenstve. Pozri nariadenie (ES) č. 1893/2006 z 20. decembra 2006, ktorým sa zavádza štatistická klasifikácia ekonomických činností NACE Revision 2, Ú. v. EÚ L 393, 30.12.2006, s. 1. NACE Revision 2 nadobúda účinnosť 1. januára 2008. Ak je to možné, používajte klasifikáciu NACE na úrovni dvojciferného kódu.</t>
  </si>
  <si>
    <t>(5) Správy by sa mali predkladať spolu s ročným výkazom do 30. júna roku t+1, kde t predstavuje rok, za ktorý sa správa predkladá.</t>
  </si>
  <si>
    <t>(4) Ročné správy by sa mali vzťahovať na príslušný kalendárny rok.</t>
  </si>
  <si>
    <t>(3) V prípade daňovej pomoci musí členský štát predložiť iba zoznam tých príjemcov, ktorým bola poskytnutá ročná daňová úľava prevyšujúca 200 000 EUR.</t>
  </si>
  <si>
    <r>
      <t xml:space="preserve">(2) V prípade iných foriem pomoci ako granty, napr. úvery alebo záruky, uveďte iba zodpovedajúci prvok pomoci (ekvivalent grantu) a </t>
    </r>
    <r>
      <rPr>
        <u val="single"/>
        <sz val="10"/>
        <rFont val="Times New Roman"/>
        <family val="1"/>
      </rPr>
      <t>nie</t>
    </r>
    <r>
      <rPr>
        <sz val="10"/>
        <rFont val="Times New Roman"/>
        <family val="1"/>
      </rPr>
      <t xml:space="preserve"> celkovú výšku úveru alebo záruky. Ak sa pomoc poskytuje vo viacerých formách, uveďte iba jeden číselný údaj vyjadrený ako súčet jednotlivých prvkov pomoci.</t>
    </r>
  </si>
  <si>
    <t>(1) Údaje v tejto správe by sa mali týkať len pridelených súm. Napríklad ak bolo v roku 2007 pridelených 100 mil. EUR, ktoré sa však vyplácajú v jednotlivých splátkach počas nasledujúcich 5 rokov, pre toto opatrenie by sa mala predložiť iba jedna správa, t. j. 100 mil. EUR v roku 2007. Tak by sa mala znížiť administratívna záťaž členských štátov vyplývajúca z povinnosti predkladať správy.</t>
  </si>
  <si>
    <t>Poznámky</t>
  </si>
  <si>
    <t>V prípade zoskupení musí správa obsahovať aj krátky opis činnosti zoskupenia a jeho schopnosť oživiť činnosť v oblasti výskumu, vývoja a inovácie.</t>
  </si>
  <si>
    <t>ZTS Výskumno-vývojový ústav, a.s.</t>
  </si>
  <si>
    <t xml:space="preserve">Spolu: </t>
  </si>
  <si>
    <t>APVV-0212-07</t>
  </si>
  <si>
    <t>APVV-0199-07</t>
  </si>
  <si>
    <t xml:space="preserve">Výskumný ústav papiera a celulózy a.s. </t>
  </si>
  <si>
    <t>31380051</t>
  </si>
  <si>
    <t>Výskumný ústav papiera a celulózy, a.s. - úsek SDVÚ</t>
  </si>
  <si>
    <t>APVV-0131-07</t>
  </si>
  <si>
    <t>Výskumný ústav papiera a celulózy, a.s.</t>
  </si>
  <si>
    <t>APVV-0320-07</t>
  </si>
  <si>
    <t>APVV-0340-07</t>
  </si>
  <si>
    <t>Výskumný ústav papiera a celulózy a.s.</t>
  </si>
  <si>
    <t>APVV-0338-07</t>
  </si>
  <si>
    <t xml:space="preserve">VÚTCH-CHEMITEX, spol. s r. o. </t>
  </si>
  <si>
    <t>APVV-0296-07</t>
  </si>
  <si>
    <t>APVV-0289-07</t>
  </si>
  <si>
    <t>VÚSAPL a.s. Nitra</t>
  </si>
  <si>
    <t>APVV-0773-07</t>
  </si>
  <si>
    <t>34102230</t>
  </si>
  <si>
    <t>VUKI a.s.</t>
  </si>
  <si>
    <t>APVV-0257-07</t>
  </si>
  <si>
    <t>31321892</t>
  </si>
  <si>
    <t>VUIS-CESTY spol. s.r.o.</t>
  </si>
  <si>
    <t>APVV-0254-07</t>
  </si>
  <si>
    <t>VÚIS Mosty s.r.o.</t>
  </si>
  <si>
    <t>APVV-0049-07</t>
  </si>
  <si>
    <t>x</t>
  </si>
  <si>
    <t>X</t>
  </si>
  <si>
    <t>VUCHT, a.s.</t>
  </si>
  <si>
    <t>APVV-0446-07</t>
  </si>
  <si>
    <t>31322034</t>
  </si>
  <si>
    <t>VIPO, a.s.</t>
  </si>
  <si>
    <t>APVV-0521-07</t>
  </si>
  <si>
    <t>31409912</t>
  </si>
  <si>
    <t>SPINEA s.r.o</t>
  </si>
  <si>
    <t>APVV-0694-07</t>
  </si>
  <si>
    <t>SEZ Krompachy a.s.</t>
  </si>
  <si>
    <t>APVV-0287-07</t>
  </si>
  <si>
    <t>RELKO, spol. s r.o.</t>
  </si>
  <si>
    <t>APVV-0337-07</t>
  </si>
  <si>
    <t>PRVÁ ZVÁRAČSKÁ, a. s.</t>
  </si>
  <si>
    <t>APVV-0047-07</t>
  </si>
  <si>
    <t>PHOSTEC s.r.o.</t>
  </si>
  <si>
    <t>APVV-0731-07</t>
  </si>
  <si>
    <t>Metrodat s.r.o.</t>
  </si>
  <si>
    <t>APVV-0606-07</t>
  </si>
  <si>
    <t>LIGNOPROJEKT Slovakia, s.r.o.</t>
  </si>
  <si>
    <t>APVV-0278-07</t>
  </si>
  <si>
    <t>GTVT, s.r.o.</t>
  </si>
  <si>
    <t>APVV-0150-07</t>
  </si>
  <si>
    <t>EVPÚ a.s., Nová Dubnica</t>
  </si>
  <si>
    <t>APVV-0530-07</t>
  </si>
  <si>
    <t>ESPRIT s.r.o.</t>
  </si>
  <si>
    <t>APVV-0378-07</t>
  </si>
  <si>
    <t>Elektrokarbon a.s.</t>
  </si>
  <si>
    <t>APVV-0475-07</t>
  </si>
  <si>
    <t>DHI SLOVAKIA, s.r.o.</t>
  </si>
  <si>
    <t>APVV-0234-07</t>
  </si>
  <si>
    <t>DECONTA, a.s.</t>
  </si>
  <si>
    <t>APVV-0761-07</t>
  </si>
  <si>
    <t>CEIT, s.r.o.</t>
  </si>
  <si>
    <t>APVV-0594-07</t>
  </si>
  <si>
    <t>Spolufinancovanie štátnej pomoci z prostriedkov Spoločenstva (v %)</t>
  </si>
  <si>
    <t>Zvýšenie celkovej sumy vynaloženej na výskum, vývoj a inovácie:</t>
  </si>
  <si>
    <t>Zvýšenie rýchlosti:</t>
  </si>
  <si>
    <t>Nárast rozsahu:</t>
  </si>
  <si>
    <t>Nárast veľkosti projektu:</t>
  </si>
  <si>
    <t>Schválená schéma pomoci poskytnutá veľkým podnikom? Ak áno, označte „X“.</t>
  </si>
  <si>
    <t>Názov projektu - Obchodné meno príjemcu štátnej pomoci</t>
  </si>
  <si>
    <t>Sektor činnosti v ktorom sa podporený projekt realizuje - Kód NACE (*)</t>
  </si>
  <si>
    <t>Intenzita štátnej pomoci     (v %)</t>
  </si>
  <si>
    <r>
      <t xml:space="preserve">Pridelená suma (v Eur ) </t>
    </r>
    <r>
      <rPr>
        <b/>
        <sz val="10"/>
        <color indexed="10"/>
        <rFont val="Times New Roman"/>
        <family val="1"/>
      </rPr>
      <t>len za rok 2010</t>
    </r>
  </si>
  <si>
    <r>
      <t xml:space="preserve">Pridelená suma (v Sk, v miliónoch)    </t>
    </r>
    <r>
      <rPr>
        <b/>
        <sz val="10"/>
        <color indexed="10"/>
        <rFont val="Times New Roman"/>
        <family val="1"/>
      </rPr>
      <t>len za rok 2010</t>
    </r>
  </si>
  <si>
    <t>Názov projektu - Číslo projektu</t>
  </si>
  <si>
    <t>IČO/DIČ</t>
  </si>
  <si>
    <t>V prípade každej pomoci poskytnutej v rámci schválenej schémy veľkým podnikom vysvetlite, akým spôsobom bol dodržaný stimulačný účinok pomoci, ktorá bola takýmto podnikom poskytnutá. Na tento účel použite nižšie uvedené kritériá, stanovené v kapitole 6 rámca. Komisia si môže následne vyžiadať ďalšie informácie, ako napr. použité ukazovatele. Použité kritériá označte krížikom („X“).</t>
  </si>
  <si>
    <t>Výzva APVV - 2007</t>
  </si>
  <si>
    <t>2 177 190,84 Eur</t>
  </si>
  <si>
    <t>65,590 mil. Sk</t>
  </si>
  <si>
    <t>Celková výška pridelenej pomoci (v Sk, v miliónoch / v Eur):</t>
  </si>
  <si>
    <t>N702/2007</t>
  </si>
  <si>
    <t>Číslo pomoci:</t>
  </si>
  <si>
    <t>Schéma podpory výskumu a vývoja Agentúrou na podporu výskumu a vývoja  (APVV)</t>
  </si>
  <si>
    <t>Názov opatrenia pomoci:</t>
  </si>
  <si>
    <t>Príslušné obdobie:</t>
  </si>
  <si>
    <t>Ročná správa za rok 2010 (na základe časti 10.1.1. rámca)</t>
  </si>
  <si>
    <t>-</t>
  </si>
  <si>
    <t>Spolu:</t>
  </si>
  <si>
    <t>Výskumný ústav dopravný, a.s., Žilina</t>
  </si>
  <si>
    <t>APVV-0300-07</t>
  </si>
  <si>
    <t>APVV-0239-07</t>
  </si>
  <si>
    <t>APVV-0019-07</t>
  </si>
  <si>
    <t>161 853,55 Eur</t>
  </si>
  <si>
    <t>4,876 mil. Sk</t>
  </si>
  <si>
    <t>X 477/2009</t>
  </si>
  <si>
    <t>Rámec Spoločenstva pre štátnu pomoc na výskum, vývoj a inovácie (Ú. v. EÚ C 323, 30.12.2006).</t>
  </si>
  <si>
    <t>Preukázanie motivačného účinku a nevyhnutnosti pomoci na riešenie projektov - veľké podniky (2010)</t>
  </si>
  <si>
    <t>N 702/2007</t>
  </si>
  <si>
    <t>APVV ako poskytovateľ overovala stimulačný účinok pomoci poskytovanej veľkým podnikom vyhodnotením na základe kritérií</t>
  </si>
  <si>
    <t xml:space="preserve">stanovených v kapitole 6 rámca. Pri vyhodnotení boli požité kritériá: nárast veľkosti projektu; nárast rozsahu; zvýšenie rýchlosti; </t>
  </si>
  <si>
    <t xml:space="preserve"> zvýšenie celkovej sumy vynaloženej na VaV (je postačujúce opatrenie vyhodnotiť podľa jedného z uvedených kritérií).</t>
  </si>
  <si>
    <t xml:space="preserve">1. Nárast veľkosti projektu: </t>
  </si>
  <si>
    <t>2. Nárast rozsahu: Vďaka dotácii APVV dochádza k nárastu rozsahu riešenia v aplikáciách pre detailné plánované vyraďovanie jadrových zariadení z prevádzky, v príprave softvérového riešenia, v rozšírení možností pre hodnotenie scenárov nakladania s rádioaktívnymi odpadmi a v príprave štandardizovanej platformy pre spracovanie parametrov vyraďovania.</t>
  </si>
  <si>
    <t>3. Zvýšenie rýchlosti: V projekte bude vytvorená hardvérová zostava v prostredí ORACLE 11g SE (server + klientské stanice), ktorá umožní významné zvýšenie rýchlosti výpočtu parametrov vyraďovania a tiež citlivostné analýzy na vybrané vstupné parametre, ktoré sú pre túto oblasť veľmi žiadané. Vytvorená hardvérová zostava pre projekt APVV bude oddelená od pracovnej verzie používanej bežne pre výpočty. Táto konfigurácia umožní zrýchlenie výskumných činností z dôvodu oddelenia oboch zostáv a taktiež z dôvodu lepších parametrov novej zostavy. Odhadované zrýchlenie výskumných činností vďaka pomoci je približne o 50%.</t>
  </si>
  <si>
    <t>4. Zvýšenie celkovej sumy vynaloženej na VaV: Výskum a vývoj v predmetnej oblasti sa priebežne realizuje aj v iných projektoch firmy na domácej a medzinárodnej úrovni, v súvislosti s čím medziročne vzrastá celková suma vynaložená na výskum a vývoj vo firme.</t>
  </si>
  <si>
    <t xml:space="preserve">1. Nárast veľkosti projektu: Bez podpory APVV by na výskume v predmetnej oblasti pracovali max.2 pracovníci so zameraním sa len na výskum možností zlepšenia stávajúcej kvality uhlíkových ložísk. S podporou APVV bude na výskume pracovať fundovaný tím výskumno vývojových pracovníkov pozostávajúci z odborníkov žiadateľskej  a spoluriešiteľskej organizácie. Taktiež bude využitá možnosť medzinárodnej spolupráce s odborníkom v danej oblasti výskumu. </t>
  </si>
  <si>
    <t>2. Nárast rozsahu: Bez podpory APVV by sa výskum vykonal len v oblasti možností zlepšenia fyziálno-mechanických vlastností stávajúcej kvality uhlíkových materiálov. S podporou APVV bude vykonaný výskum nie len v oblasti zlepšovania kvality stávajúcich uhl.ložísk, ale bude výskum rozšírený na oblasť nových materiálov pre konkrétne použitie ako klzné ložiská a upchávky. V nových uhlíkových materiáloch a v ích modifikáciách infiltráciou živicami a kovmi, budú využité nové poznatky o signifikantných parametroch vplývajúcich na ích fyzikálno-mechanické a úžitkové vlatnosti. Realizáciou unikátneho skúšobného zariadenia budú nové materiály testované za definovaných podmienok klzných a tesniacich aplikácií.</t>
  </si>
  <si>
    <t xml:space="preserve">3. Zvýšenie rýchlosti: Keď sa výskum vykonáva v nedostatočnom rozsahu, s nedostatočnou intenzitou a s nedostatočnou resp.žiadnou spätnou väzbou o úžitkových vlastnostiach nových materiálov, obvykle sa nedosahujú požadované výsledky. S podporou APVV a na základe už vyššie uvedenej veľkosti a rozsahu projektu sa predpokladá dosiahnuť využiteľné výsledky už počas tohto projektu. </t>
  </si>
  <si>
    <t>4. Zvýšenie celkovej sumy vynaloženej na VaV: Celkové náklady na tento projekt APVV sú plánované vo výške 4 049 000,-Sk. Tieto náklady budú spolufinancované žiadateľom vo výške 2 065 000,-Sk. Bez podpory APVV by žiadateľ vykonal len vývojové činnosti zamerané na zlepšenie vlastností stávajúcich výrobných materiálov bez potrebnej spätnej väzby o využití týchto vylepšení v špecifických reálnych aplikáciách. Náklady na takéto aktivity sú obvykle vo výške do 300 000,-Sk.</t>
  </si>
  <si>
    <t>1. Nárast veľkosti projektu: Na riešenie projektu budú prijatí minimálne 2 noví pracovníci (doktorandi) u spoluriešiteľských organizácií a 1 pracovník u príjemcu pomoci.</t>
  </si>
  <si>
    <t>2. Nárast rozsahu: Vzhľadon na charakter výsledkov riešenia by príjemca pomoci nebol bez pomoci schopný realizovať výskum a vývoj v predmetnom rozsahu podporeného projektu.</t>
  </si>
  <si>
    <t>3. Zvýšenie rýchlosti: Skrátenie doby riešenia projektu o 30% v porovnaní s rovnakým projektom, ktorý sa realizuje bez pomoci.</t>
  </si>
  <si>
    <t>4. Zvýšenie celkovej sumy vynaloženej na VaV: Riešenie projektu podporí zvýšenie celkovej sumy vynakladanej príjemcom pomoci na výskum a vývoj, pomoc na rok 2008 predstavuje cca 6% celkových nákladov vynakladaných príjemcom na výskum a vývoj.</t>
  </si>
  <si>
    <t>2. Nárast rozsahu: Vplyvom poskytnutia štátnej pomoci bude možné zväčšiť rozsah projektu približne o jednu tretinu. Štátna pomoc poskytnutá na riešenie úlohy APVV-0287-07 umožňuje riešiť inováciu ističa komplexnejšie, a to vrátane vývoja zariadenia na testovanie ističa. Toto je umožnené spoluprácou s FEI TU Košice, ktorá mohla byť zrealizovaná iba za podmienky poskytnutia štátnej pomoci.</t>
  </si>
  <si>
    <t>3. Zvýšenie rýchlosti: Rýchlosť inovácie ističa je z pohľadu konkurencieschopnosti veľmi dôležitá a bola by štátnou pomocou veľmi priaznivo ovplyvnená možnosťou zapojenia širšieho okruhu riešiteľov.</t>
  </si>
  <si>
    <t>4. Zvýšenie celkovej sumy vynaloženej na VaV: Štátna pomoc umožní zdvojnásobniť prostriedky na riešenie úlohy VaV, čo má samozrejme priaznivý odraz v rozsahu a rýchlosti riešenia.</t>
  </si>
  <si>
    <t>1. Nárast veľkosti projektu: Bez podpory APVV by na projekte pracovalo 13 pracovníkov a tieto kapacity by stačili na riešenie úloh podporujúcich výskum a vývoj v oblasti konštrukcie a skúšobníctva. Vďka podpore APVV sme do projektu mohli zapojiť ďalších 6 riešiteľov, najmä zo spoluriešiteľskej organiuácie Technickej univerzity v Košiciach. Zvýšila sa tým aj veľkosť projektu o riešenie ďalšej úlohy, ktorá podporuje VaV v oblasti technológií. Nárast kapacít je približne 20% oproti stavu bez podpory.</t>
  </si>
  <si>
    <t>2. Nárast rozsahu: Vďaka podpore APVV sa projekt rozšíril aj o výskum a vývoj technológií, pri ktorých ide o návrh riešení a ich experimentálne overenie v časti vytvárania veľmi presných technologických postupov brúsenia súčiastok, čo má za následok rozšírenie hmotných výstupov projektu.</t>
  </si>
  <si>
    <t>3. Zvýšenie rýchlosti: Rozšírením kolektívu vďaka podpore APVV o skúsených a erudovaných pracovníkov univerzity prispeje ku skráteniu času potrebného a dosiahnutie požadovaných výstupov a prispeje aj k vyššej efektivite, najmä kvôli dostupnosti experimentálnej techniky a potrebného know-how.</t>
  </si>
  <si>
    <t>4. Zvýšenie celkovej sumy vynaloženej na VaV: Náklady na výskum a vývoj v SPINEA, s.r.o. sa medziročne zvyšujú v priemere o 5-10% z vlastných zdrojov firmy. Získané prostriedky z dotácie dopĺňajú tieto zdroje a rozširujú možnosti výslumu a vývoja vo firme. Celková suma vynaložená príjemcom pomoci SPINEA, s.r.o. bude predstavovať na VaV 3 848 000,- Sk, celkový rozpočet projektu vďaka podpore APVV je vo výške 7 756 000,- Sk.</t>
  </si>
  <si>
    <t>1. Nárast veľkosti projektu: V súvislosti s poskytnutím štátnej pomoci sa zvýšili náklady na riešenie projektu o 30%.</t>
  </si>
  <si>
    <t>2. Nárast rozsahu: Vďaka pomoci je rozšírená vecná náplň projektu o ďalší výstup.</t>
  </si>
  <si>
    <t>3. Zvýšenie rýchlosti: V nadväznosti na spresnenie termínu začiatku a ukončenia riešenia projektu pri obsahovo nezmenenej náplni sa zvýši rýchlosť riešenia.</t>
  </si>
  <si>
    <t>4. Zvýšenie celkovej sumy vynaloženej na VaV: Celková suma vynakladaná na riešenie VaV vo VUCHT riešením tohto projektu vzrastie.</t>
  </si>
  <si>
    <t>221,725 mil. Sk</t>
  </si>
  <si>
    <t>7 359 923 Eur</t>
  </si>
  <si>
    <t>Výzva VMSP - P - 2009</t>
  </si>
  <si>
    <t>ABE Projekt, s.r.o.</t>
  </si>
  <si>
    <t>VMSP-P-0149-09</t>
  </si>
  <si>
    <t>ARDOS AZ, a.s.</t>
  </si>
  <si>
    <t>VMSP-P-0142-09</t>
  </si>
  <si>
    <t>ATIM, s.r.o. Košice</t>
  </si>
  <si>
    <t>VMSP-P-0028-09</t>
  </si>
  <si>
    <t>AVANTEK, spol. s r.o.</t>
  </si>
  <si>
    <t>VMSP-P-0006-09</t>
  </si>
  <si>
    <t>Bel/Novamann International s.r.o.</t>
  </si>
  <si>
    <t>VMSP-P-0121-09</t>
  </si>
  <si>
    <t>BIONT,a.s.</t>
  </si>
  <si>
    <t>VMSP-P-0075-09</t>
  </si>
  <si>
    <t>Biorealis, s.r.o.</t>
  </si>
  <si>
    <t>VMSP-P-0073-09</t>
  </si>
  <si>
    <t>BPM Consulting, s.r.o.</t>
  </si>
  <si>
    <t>VMSP-P-0116-09</t>
  </si>
  <si>
    <t>VMSP-P-0123-09</t>
  </si>
  <si>
    <t>Cestné stavby Žilina, spol. s  r.o.</t>
  </si>
  <si>
    <t>VMSP-P-0052-09</t>
  </si>
  <si>
    <t>DARWELL spol. s r.o.</t>
  </si>
  <si>
    <t>VMSP-P-0063-09</t>
  </si>
  <si>
    <t>DIVAX, spol.s r.o.</t>
  </si>
  <si>
    <t>VMSP-P-0159-09</t>
  </si>
  <si>
    <t>EKOSPOL a.s., Žilina</t>
  </si>
  <si>
    <t>VMSP-P-0101-09</t>
  </si>
  <si>
    <t>EkoWatt, s.r.o.</t>
  </si>
  <si>
    <t>VMSP-P-0161-09</t>
  </si>
  <si>
    <t>EL spol.s r.o.</t>
  </si>
  <si>
    <t>VMSP-P-0111-09</t>
  </si>
  <si>
    <t>VMSP-P-0115-09</t>
  </si>
  <si>
    <t>Environmental Institute, s.r.o.</t>
  </si>
  <si>
    <t>VMSP-P-0064-09</t>
  </si>
  <si>
    <t>GeoModel, s.r.o.</t>
  </si>
  <si>
    <t>VMSP-P-0095-09</t>
  </si>
  <si>
    <t>Girochem, s.r.o.</t>
  </si>
  <si>
    <t>VMSP-P-0039-09</t>
  </si>
  <si>
    <t>GoldenSUN Slovakia, s.r.o.</t>
  </si>
  <si>
    <t>VMSP-P-0102-09</t>
  </si>
  <si>
    <t>Hordeum, s.r.o.</t>
  </si>
  <si>
    <t>VMSP-P-0047-09</t>
  </si>
  <si>
    <t>Intech Slovakia, s.r.o.</t>
  </si>
  <si>
    <t>VMSP-P-0035-09</t>
  </si>
  <si>
    <t>KKV Union, s.r.o.</t>
  </si>
  <si>
    <t>VMSP-P-0154-09</t>
  </si>
  <si>
    <t>KWD s.r.o.</t>
  </si>
  <si>
    <t>VMSP-P-0069-09</t>
  </si>
  <si>
    <t>KZLM-Tília,s.r.o.</t>
  </si>
  <si>
    <t>VMSP-P-0062-09</t>
  </si>
  <si>
    <t>MAGA, s.r.o.</t>
  </si>
  <si>
    <t>VMSP-P-0103-09</t>
  </si>
  <si>
    <t>MAT-obaly, s.r.o.</t>
  </si>
  <si>
    <t>VMSP-P-0168-09</t>
  </si>
  <si>
    <t>Mäspomix, s.r.o.</t>
  </si>
  <si>
    <t>VMSP-P-0089-09</t>
  </si>
  <si>
    <t>MECHANICAL DESIGN SR, s.r.o.</t>
  </si>
  <si>
    <t>VMSP-P-0096-09</t>
  </si>
  <si>
    <t>ME-Inspection SK, s.r.o.</t>
  </si>
  <si>
    <t>VMSP-P-0030-09</t>
  </si>
  <si>
    <t>MikroStep-HDO s.r.o.</t>
  </si>
  <si>
    <t>VMSP-P-0155-09</t>
  </si>
  <si>
    <t>MicroStep-MIS, s.r.o. Monitorovacie a informačné systémy</t>
  </si>
  <si>
    <t>VMSP-P-0048-09</t>
  </si>
  <si>
    <t>MORAVAN SB, s.r.o.</t>
  </si>
  <si>
    <t>VMSP-P-0114-09</t>
  </si>
  <si>
    <t>NanoDesign, s.r.o.</t>
  </si>
  <si>
    <t>VMSP-P-0127-09</t>
  </si>
  <si>
    <t>Natures s.r.o.</t>
  </si>
  <si>
    <t>VMSP-P-0081-09</t>
  </si>
  <si>
    <t>VMSP-P-0141-09</t>
  </si>
  <si>
    <t>NES Nova Dubnica s.r.o.</t>
  </si>
  <si>
    <t>VMSP-P-0080-09</t>
  </si>
  <si>
    <t>VMSP-P-0085-09</t>
  </si>
  <si>
    <t>Normex s.r.o.</t>
  </si>
  <si>
    <t>VMSP-P-0107-09</t>
  </si>
  <si>
    <t>VMSP-P-0110-09</t>
  </si>
  <si>
    <t>Podielnicke družstvo "Považie", Považany</t>
  </si>
  <si>
    <t>VMSP-P-0143-09</t>
  </si>
  <si>
    <t>Procesná automatizácia, a.s. Košice</t>
  </si>
  <si>
    <t>VMSP-P-0008-09</t>
  </si>
  <si>
    <t>Prvá zváračská , a.s.</t>
  </si>
  <si>
    <t>VMSP-P-0009-09</t>
  </si>
  <si>
    <t>VMSP-P-0011-09</t>
  </si>
  <si>
    <t>VMSP-P-0020-09</t>
  </si>
  <si>
    <t>VMSP-P-0021-09</t>
  </si>
  <si>
    <t>VMSP-P-0026-09</t>
  </si>
  <si>
    <t>VMSP-P-0031-09</t>
  </si>
  <si>
    <t>Riso-R, s.r.o.</t>
  </si>
  <si>
    <t>VMSP-P-0170-09</t>
  </si>
  <si>
    <t>RMC s.r.o.</t>
  </si>
  <si>
    <t>VMSP-P-0098-09</t>
  </si>
  <si>
    <t>Roľnícke družstvo Moravany nad Váhom</t>
  </si>
  <si>
    <t>VMSP-P-0125-09</t>
  </si>
  <si>
    <t>Tau-chem spol.s r.o.</t>
  </si>
  <si>
    <t>VMSP-P-0106-09</t>
  </si>
  <si>
    <t>VMSP-P-0130-09</t>
  </si>
  <si>
    <t>VMSP-P-0137-09</t>
  </si>
  <si>
    <t>TEKMAR SLOVENSKO s.r.o.</t>
  </si>
  <si>
    <t>VMSP-P-0057-09</t>
  </si>
  <si>
    <t>T-Industry, s.r.o.</t>
  </si>
  <si>
    <t>VMSP-P-0134-09</t>
  </si>
  <si>
    <t>Transmisie engineering a.s.</t>
  </si>
  <si>
    <t>VMSP-P-0112-09</t>
  </si>
  <si>
    <t>ULTRAZVUK, s.r.o.</t>
  </si>
  <si>
    <t>VMSP-P-0033-09</t>
  </si>
  <si>
    <t>VETSERVIS, s.r.o.</t>
  </si>
  <si>
    <t>VMSP-P-0024-09</t>
  </si>
  <si>
    <t>VILLA PRO s.r.o.</t>
  </si>
  <si>
    <t>VMSP-P-0164-09</t>
  </si>
  <si>
    <t>VOIPAC TECHNOLOGIES a.s.</t>
  </si>
  <si>
    <t>VMSP-P-0059-09</t>
  </si>
  <si>
    <t>Vojenský opravárenský podnik Nováky, a.s.</t>
  </si>
  <si>
    <t>VMSP-P-0139-09</t>
  </si>
  <si>
    <t>VÚEZ, a.s., Levice</t>
  </si>
  <si>
    <t>VMSP-P-0074-09</t>
  </si>
  <si>
    <t>VMSP-P-0040-09</t>
  </si>
  <si>
    <t>VMSP-P-0041-09</t>
  </si>
  <si>
    <t>VMSP-P-0042-09</t>
  </si>
  <si>
    <t>VUP, a.s., Prievidza</t>
  </si>
  <si>
    <t>VMSP-P-0012-09</t>
  </si>
  <si>
    <t>VMSP-P-0015-09</t>
  </si>
  <si>
    <t>VMSP-P-0017-09</t>
  </si>
  <si>
    <t>VMSP-P-0018-09</t>
  </si>
  <si>
    <t>VMSP-P-0049-09</t>
  </si>
  <si>
    <t>Výskumný a šlachtiteľský  ústav, a.s. Bučany (SELEKT)</t>
  </si>
  <si>
    <t>VMSP-P-0056-09</t>
  </si>
  <si>
    <t>VÚTCH CHEMITEX, spol. s r.o. Žilina</t>
  </si>
  <si>
    <t>VMSP-P-0014-09</t>
  </si>
  <si>
    <t>VMSP-P-0016-09</t>
  </si>
  <si>
    <t>VMSP-P-0023-09</t>
  </si>
  <si>
    <t>VMSP-P-0065-09</t>
  </si>
  <si>
    <t>VMSP-P-0066-09</t>
  </si>
  <si>
    <t>VMSP-P-0091-09</t>
  </si>
  <si>
    <t xml:space="preserve">Výskumný ústav chemických vlákien, a.s. </t>
  </si>
  <si>
    <t>VMSP-P-0007-09</t>
  </si>
  <si>
    <t>VMSP-P-0019-09</t>
  </si>
  <si>
    <t>VMSP-P-0044-09</t>
  </si>
  <si>
    <t>VMSP-P-0046-09</t>
  </si>
  <si>
    <t>VMSP-P-0050-09</t>
  </si>
  <si>
    <t>VMSP-P-0079-09</t>
  </si>
  <si>
    <t>VMSP-P-0083-09</t>
  </si>
  <si>
    <t>VMSP-P-0088-09</t>
  </si>
  <si>
    <t>VÝVOJ  Martin, a.s.</t>
  </si>
  <si>
    <t>VMSP-P-0104-09</t>
  </si>
  <si>
    <t>WOOD s.r.o.</t>
  </si>
  <si>
    <t>VMSP-P-0055-09</t>
  </si>
  <si>
    <t>ZTS Výskumno-vývojový ústav Košice, a.s.</t>
  </si>
  <si>
    <t>VMSP-P-0004-09</t>
  </si>
  <si>
    <t>Predmetná Schéma sa vzťahuje na Výzvu VMSP - P - 2009</t>
  </si>
  <si>
    <t>Podpora inovačných aktivít v podnikoch</t>
  </si>
  <si>
    <t>X 46/2009</t>
  </si>
  <si>
    <t>Celková výška (v mil. eur):</t>
  </si>
  <si>
    <t>Pridelená suma (v Sk, v miliónoch)</t>
  </si>
  <si>
    <t>Pridelená suma (v Eur)</t>
  </si>
  <si>
    <t>Intenzita štátnej pomoci  (v %)</t>
  </si>
  <si>
    <t>Nový kompaktný ochranný a istiaci prístroj pre trojfázové elektrické inštalácie - SEZ Krompachy a.s.</t>
  </si>
  <si>
    <t>36177644/2020035985</t>
  </si>
  <si>
    <t>Nový kompaktný ochranný a istiaci prístroj pre trojfázové elektrické inštalácie - 25110320002</t>
  </si>
  <si>
    <t>2611-Výroba elektronických komponentov</t>
  </si>
  <si>
    <t>nové a kvalitnejšie (inovované výrobky zavedené na trh, iné formy ochrany duševného vlastníctva ako patent</t>
  </si>
  <si>
    <r>
      <t>785 704,92</t>
    </r>
    <r>
      <rPr>
        <sz val="9"/>
        <rFont val="Arial"/>
        <family val="2"/>
      </rPr>
      <t>€</t>
    </r>
    <r>
      <rPr>
        <sz val="9"/>
        <rFont val="Arial"/>
        <family val="2"/>
      </rPr>
      <t xml:space="preserve"> (oprávnené výdavky projektu)</t>
    </r>
  </si>
  <si>
    <t>Výskum a vývoj nového produktu v K W D s.r.o. - K W D  s.r.o.</t>
  </si>
  <si>
    <t>36024929/2020067324</t>
  </si>
  <si>
    <t>Výskum a vývoj nového produktu v K W D s.r.o. - 25110320003</t>
  </si>
  <si>
    <t xml:space="preserve">7219-Ostatný výskum a experimentálny vývoj v oblasti prírodných a technických vied </t>
  </si>
  <si>
    <t>Vývoj univerzálnej pyrolyzačnej linky na rôzne druhy biomasy - DREVOPROJEKT Komárno, s.r.o.</t>
  </si>
  <si>
    <t>36707724/2022283175</t>
  </si>
  <si>
    <t>Vývoj univerzálnej pyrolyzačnej linky na rôzne druhy biomasy - 25110320004</t>
  </si>
  <si>
    <t>7219-Ostatný výskum a experimentálny vývoj v oblasti prírodných a technických vied</t>
  </si>
  <si>
    <t>Priemyselný výskum a vývoj solárnej vežovej tepelnej elektrárne - GoldenSUN Slovakia, s.r.o.</t>
  </si>
  <si>
    <t>36410543/2021722670</t>
  </si>
  <si>
    <t>Priemyselný výskum a vývoj solárnej vežovej tepelnej elektrárne - 25110320006</t>
  </si>
  <si>
    <t>Výskum a vývoj novej rady ložiskových reduktorov pre nízkomomentové a presné aktuátory a pohony mobilných a manipulačných platforiem - SPINEA, s.r.o.</t>
  </si>
  <si>
    <t>31687580/2020485797</t>
  </si>
  <si>
    <t>Výskum a vývoj novej rady ložiskových reduktorov pre nízkomomentové a presné aktuátory a pohony mobilných a manipulačných platforiem - 25110320008</t>
  </si>
  <si>
    <t>2815-Výroba ložísk, ozubených kolies, prevodových a ovládacích prvkov</t>
  </si>
  <si>
    <t>Tvorba funkčného prototypu sanačnej stanice na likvidáciu ekologických záťaží pomocou biodegradačných enzýmov - AGROSPOL ŽELOVCE, s.r.o.</t>
  </si>
  <si>
    <t>36038440/2020073440</t>
  </si>
  <si>
    <t>Tvorba funkčného prototypu sanačnej stanice na likvidáciu ekologických záťaží pomocou biodegradačných enzýmov - 25110320009</t>
  </si>
  <si>
    <t xml:space="preserve"> 0161-Služby súvisiace s pestovaním plodín</t>
  </si>
  <si>
    <t>Výskum a vývoj predpínacej výstuže s extrudovanou antikoróznou ochranou - TRIOSTRAND, spol. s r.o.</t>
  </si>
  <si>
    <t>36218600/2020187213</t>
  </si>
  <si>
    <t>Výskum a vývoj predpínacej výstuže s extrudovanou antikoróznou ochranou - 25110320010</t>
  </si>
  <si>
    <t>Energeticky úsporná kompaktácia železorudného koncentrátu s vylúčením procesu spekania (pri teplotách do 180˚C) - JAKOR s.r.o.</t>
  </si>
  <si>
    <t>36827380/2022447757</t>
  </si>
  <si>
    <t>Energeticky úsporná kompaktácia železorudného koncentrátu s vylúčením procesu spekania (pri teplotách do 180˚C) - 25110320011</t>
  </si>
  <si>
    <t>Zvýšenie konkurencieschopnosti spoločnosti prostredníctvom priemyselného výskumu, experimentálneho vývoja a inovácií - VSL Software, a.s.</t>
  </si>
  <si>
    <t>31 699 626/2020486182</t>
  </si>
  <si>
    <t>Zvýšenie konkurencieschopnosti spoločnosti prostredníctvom priemyselného výskumu, experimentálneho vývoja a inovácií - 25110320012</t>
  </si>
  <si>
    <t xml:space="preserve">6209-Ostatné služby týkajúce sa informačných technológií a počítačov </t>
  </si>
  <si>
    <t>Výskum topológií a riadiacich systémov statických výkonových meničov pomocných pohonov trakčných vozidiel - EVPÚ a.s.</t>
  </si>
  <si>
    <t>31562507/2020436066</t>
  </si>
  <si>
    <t>Výskum topológií a riadiacich systémov statických výkonových meničov pomocných pohonov trakčných vozidiel - 25110320013</t>
  </si>
  <si>
    <t>dve patentové prihlášky ako výsledok priemyselného výskumu na získanie nových poznatkov, ktoré budú aplikované pri vývoji nových statických meničov z oblasti trakčných zariadení</t>
  </si>
  <si>
    <t>2 100 622,00 € (oprávnené výdavky projektu)</t>
  </si>
  <si>
    <t>Experimentálny vývoj nového mobilného manipulátora - Transmisie engineering a.s.</t>
  </si>
  <si>
    <t>36383562/2020119816</t>
  </si>
  <si>
    <t>Experimentálny vývoj nového mobilného manipulátora - 25110320015</t>
  </si>
  <si>
    <t xml:space="preserve">2822-Výroba dvíhacích a manipulačných zariadení </t>
  </si>
  <si>
    <t>Vývoj a výskum povrchových úprav v TESGAL – Holzapfel, s.r.o. - TESGAL – Holzapfel, s.r.o.</t>
  </si>
  <si>
    <t xml:space="preserve">34137025/2020411690 </t>
  </si>
  <si>
    <t>Vývoj a výskum povrchových úprav v TESGAL – Holzapfel, s.r.o. - 25110320016</t>
  </si>
  <si>
    <t>Priemyselný výskum a experimentálny vývoj v spoločnosti Kopast, s.r.o. - KOPAST s.r.o.</t>
  </si>
  <si>
    <t>36048666/2020069722</t>
  </si>
  <si>
    <t>Priemyselný výskum a experimentálny vývoj v spoločnosti Kopast, s.r.o. - 25110320017</t>
  </si>
  <si>
    <t xml:space="preserve">2511-Výroba kovových konštrukcií a ich častí </t>
  </si>
  <si>
    <t>Vysokoproduktívne robotizované obrábacie centrum - BOST SK, a.s.</t>
  </si>
  <si>
    <t xml:space="preserve">36318442/2020178281 </t>
  </si>
  <si>
    <t>Vysokoproduktívne robotizované obrábacie centrum - 25110320018</t>
  </si>
  <si>
    <t>Inovácia polohovadiel pre ručné a robotizované zváranie v kusovej a malosériovej výrobe zvarencov - KOVACO, spol. s r.o.</t>
  </si>
  <si>
    <t xml:space="preserve">36038911/2020065762 </t>
  </si>
  <si>
    <t>Inovácia polohovadiel pre ručné a robotizované zváranie v kusovej a malosériovej výrobe zvarencov - 25110320019</t>
  </si>
  <si>
    <t xml:space="preserve"> 7219-Ostatný výskum a experimentálny vývoj v oblasti prírodných a technických vied</t>
  </si>
  <si>
    <t>Nový kompaktný ochranný a istiaci prístroj pre trojfázové elektrické inštalácie - K-system</t>
  </si>
  <si>
    <t>31623387/2020479857</t>
  </si>
  <si>
    <t>Nový kompaktný ochranný a istiaci prístroj pre trojfázové elektrické inštalácie - 25110320020</t>
  </si>
  <si>
    <t>Priemyselný výskum 3D vizualizačného prístroja - HAKO, a.s.</t>
  </si>
  <si>
    <t>36 378 186/2020126163</t>
  </si>
  <si>
    <t>Priemyselný výskum 3D vizualizačného prístroja - 25110320021</t>
  </si>
  <si>
    <t>7490-Ostatné odborné, vedecké a technické činnosti i. n.</t>
  </si>
  <si>
    <t>Zvýšenie konkurencieschopnosti produktov spoločnosti ELCOM, s.r.o. Prešov prostredníctvom priemyselného výskumu - ELCOM, spoločnosť s ručením obmedzeným, Prešov</t>
  </si>
  <si>
    <t>00695599/2020517895</t>
  </si>
  <si>
    <t>Zvýšenie konkurencieschopnosti produktov spoločnosti ELCOM, s.r.o. Prešov prostredníctvom priemyselného výskumu - 25110320022</t>
  </si>
  <si>
    <t>2620-Výroba počítačov a periférnych zariadení 2823-Výroba kancelárskych strojov a zariadení (okrem počítačov a periférnych zariadení)</t>
  </si>
  <si>
    <t xml:space="preserve">(*) NACE je štatistická klasifikácia ekonomických činností v Európskom spoločenstve. Potrebné je vychádzať zo štatistickej klasifikácie ekonomických činností (ŠKEČ), ktorá je súčasťou vyhlášky Štatistického úradu Slovenskej republiky č. 306/2007 Z. z. z 18. júna 2007, ktorou sa vydáva Štatistická klasifikácia ekonomických činností SK NACE Rev. 2. </t>
  </si>
  <si>
    <t xml:space="preserve">V prípade, že príjemcom je veľký podnik je potrebné túto skutočnosť náležite vyznačiť. </t>
  </si>
  <si>
    <t xml:space="preserve">V prípade, že príjemcom je veľký podnik je potrebné popísať ako bol dodržaný motivačný účinok pomoci.  </t>
  </si>
  <si>
    <t xml:space="preserve">V prírade zmien historických údajov je potrebné ich označiť farebne, resp. zreteľne uviesť v poznámke. </t>
  </si>
  <si>
    <t>Poskytovateľ vyhodnocuje stimulačný účinok pomoci poskytovanej veľkým podnikom vyhodnotením podľa základých kritérií</t>
  </si>
  <si>
    <t xml:space="preserve">stanovených v kapitole 6 rámca: nárast veľkosti projektu; nárast rozsahu; zvýšenie rýchlosti; </t>
  </si>
  <si>
    <t>X ............/2010</t>
  </si>
  <si>
    <t>1.Nový kompaktný ochranný a istiaci prístroj pre trojfázové elektrické inštalácie - SEZ Krompachy a.s.</t>
  </si>
  <si>
    <t xml:space="preserve">Nárast rozsahu: Realizáciou navrhovaného aplikovaného výskumu a vývoja získa firma nový výrobok na špičkovej svetovej úrovni, ktorý slúži zároveň na istenie trojfázových elektrických obvodov a aj na ochranu pred úrazom elektrickým prúdom. Pritom prístroj bude v modulárnom vyhotovení o štyroch moduloch štandardnej šírky. Toto riešenie minimalizuje potrebný inštalačný priestor v rozvádzačoch, znižuje pracnosť pri inštaláciii na polovicu a má priaznivý vplyv na životné prostredie. Takto získa firma konkurenčnú výhodu, ktorá sa odrazí na zvýšení tržieb o 903 500 EUR, náraste pridanej hodnoty o 700 000 EUR a zvýšení zamestnanosti regiónu. Realizácia projektu bude mať priaznivý vplyv na dodávateľské firmy a na firmy poskytujúce služby. Výroba vyvíjaného výrobku je ekologicky nezávadná. </t>
  </si>
  <si>
    <t>2. Výskum topológií a riadiacich systémov statických výkonových meničov pomocných pohonov trakčných vozidiel - EVPÚ a.s.</t>
  </si>
  <si>
    <t xml:space="preserve">Nárast rozsahu:  Výstupom projektu bude výrazne vyššie národné know-how v oblasti pomocných meničov, patentové prihlášky a príprava zavedenia výroby produktov z uvedenej oblasti. Projekt prispeje k zvýšeniu výdavkov na inovácie a výsledky projektu a jeho nadväzujúcich činností  (inovatívne technológie) prispejú k zvýšeniu tržieb, pridanej hodnoty a tvorbe nových pracovných miest v spoločnosti EVPÚ. Projekt bude taktiež stimulovať ostatné spolupracujúce subjekty EVPÚ a.s. Dosiahnuté kvantifikovateľné výsledky budú pozitívne vplývať na kooperujúce podniky v regióne a pomôžu akcelerovať proces ďalších inovácií v elektrotechnickom priemysle. Realizáciou projektu dôjde k podstatnému zvýšeniu objemu produkcie a činností EVPÚ a.s. Realizáciou projektu sa objem činností výskumu zvýši o cca 30%, čo umožní následný vývoj výrobkov. Celková produkcia v nadväznosti na realizáciu projektu vzrastie o prilbižne 10%, čo predstavuje zvýšenie výroby o cca 10 000 normohodín ročne. </t>
  </si>
  <si>
    <t>3.</t>
  </si>
  <si>
    <t>4.</t>
  </si>
  <si>
    <t>5.</t>
  </si>
  <si>
    <t>6.</t>
  </si>
  <si>
    <t>7.</t>
  </si>
  <si>
    <t>8.</t>
  </si>
  <si>
    <t>9.</t>
  </si>
  <si>
    <t>10.</t>
  </si>
  <si>
    <t>Podrobnejšia ročná správa o poskytnutej štátnej pomoci za rok 2010 -  podľa bodu 10.1.1. rámca</t>
  </si>
  <si>
    <t>Prehľad príjemcov pomoci v rámci schém štátnej pomoci</t>
  </si>
  <si>
    <t>Poskytovateľ: APVV</t>
  </si>
  <si>
    <t>Schéma podpory výskumu a vývoja Agentúrou na podporu výskumu a vývoja N702/2007</t>
  </si>
  <si>
    <t xml:space="preserve">Príslušné obdobie: </t>
  </si>
  <si>
    <t>Rozpočet schémy:</t>
  </si>
  <si>
    <t>P.č.</t>
  </si>
  <si>
    <t>Obchodné meno / názov príjemcu štátnej pomoci</t>
  </si>
  <si>
    <t xml:space="preserve">Adresa sídla organizácie </t>
  </si>
  <si>
    <t>Sektor činnosti v ktorom sa podporený projekt realizuje - Odvetvie (OKEČ)</t>
  </si>
  <si>
    <t>Číslo projektu</t>
  </si>
  <si>
    <t>Výška pomoci - záväzky             (v Sk) "dohodnutá suma"</t>
  </si>
  <si>
    <t xml:space="preserve">Výška pomoci reálne platby (v Sk) - čerpanie </t>
  </si>
  <si>
    <t>Čerpanie v Eur</t>
  </si>
  <si>
    <t>Celkové náklady na projekt - APVV + iné zdroje (v Sk)</t>
  </si>
  <si>
    <t>Veľký podnik / MSP</t>
  </si>
  <si>
    <t>Motivačný účinok pomoci (v prípade potreby použite samostatnú prílohu)</t>
  </si>
  <si>
    <t>1.</t>
  </si>
  <si>
    <t xml:space="preserve">Univerzitná 6, Žilina </t>
  </si>
  <si>
    <t>2.</t>
  </si>
  <si>
    <t xml:space="preserve">Sibírska 1, Trnava </t>
  </si>
  <si>
    <t>VP</t>
  </si>
  <si>
    <t>v prílohe</t>
  </si>
  <si>
    <t xml:space="preserve">Hattalova 12, Bratislava </t>
  </si>
  <si>
    <t xml:space="preserve">Tovarnícka 412? Topoľčany </t>
  </si>
  <si>
    <t xml:space="preserve">Pletiarska 2, Ban. Štiavnica </t>
  </si>
  <si>
    <t>Trenčianska 19, Nová Dubnica</t>
  </si>
  <si>
    <t xml:space="preserve">Zochova 4, Bratislava </t>
  </si>
  <si>
    <t>Cesta na Červený most 10, Bratislava</t>
  </si>
  <si>
    <t xml:space="preserve">Beblavého 8, Bratislava </t>
  </si>
  <si>
    <t>MicroStep spol. s r. o.</t>
  </si>
  <si>
    <t xml:space="preserve">Čsl.parašutistov 1,Bratislava </t>
  </si>
  <si>
    <t>APVV-0059-07</t>
  </si>
  <si>
    <t>11.</t>
  </si>
  <si>
    <t xml:space="preserve">Fraňa Kráľa 41, Žarnovica </t>
  </si>
  <si>
    <t>12.</t>
  </si>
  <si>
    <t>Kopčianska 14, Bratislava</t>
  </si>
  <si>
    <t>13.</t>
  </si>
  <si>
    <t xml:space="preserve">Račianska 75, Bratislava </t>
  </si>
  <si>
    <t>14.</t>
  </si>
  <si>
    <t>Hornádska 1, Krompachy</t>
  </si>
  <si>
    <t>15.</t>
  </si>
  <si>
    <t xml:space="preserve">Okrajová 33, Prešov </t>
  </si>
  <si>
    <t>Gen. Svobodu 1069/4, Partizánske</t>
  </si>
  <si>
    <t>APVV-0471-07</t>
  </si>
  <si>
    <t>16.</t>
  </si>
  <si>
    <t>17.</t>
  </si>
  <si>
    <t>Nobelova 34, Bratislava</t>
  </si>
  <si>
    <t>18.</t>
  </si>
  <si>
    <t>Lamačská 8, Bratislava</t>
  </si>
  <si>
    <t>19.</t>
  </si>
  <si>
    <t>20.</t>
  </si>
  <si>
    <t>Rybničná 38, Bratislava</t>
  </si>
  <si>
    <t>21.</t>
  </si>
  <si>
    <t>VUP, a.s.</t>
  </si>
  <si>
    <t>Nábrežná 4, Prievidza</t>
  </si>
  <si>
    <t>36002067</t>
  </si>
  <si>
    <t>APVV-0293-07</t>
  </si>
  <si>
    <t>22.</t>
  </si>
  <si>
    <t>Novozámocká 179, Nitra</t>
  </si>
  <si>
    <t>Jána Milca 8, Žilina</t>
  </si>
  <si>
    <t>23.</t>
  </si>
  <si>
    <t>Lamačská 3, Bratislava</t>
  </si>
  <si>
    <t>24.</t>
  </si>
  <si>
    <t xml:space="preserve">Južná trieda 95, Košice </t>
  </si>
  <si>
    <t>25.</t>
  </si>
  <si>
    <r>
      <t xml:space="preserve"> Poznámka: </t>
    </r>
    <r>
      <rPr>
        <sz val="10"/>
        <color indexed="10"/>
        <rFont val="Arial Narrow"/>
        <family val="2"/>
      </rPr>
      <t>Predmetná schéma štátnej pomoci sa vzťahuje na Výzvu APVV - 2007</t>
    </r>
  </si>
  <si>
    <t>Vysvetlivky:</t>
  </si>
  <si>
    <t>Odvetvie - vychádza zo štatistickej klasifikácie ekonomických činností v ES (NACE).</t>
  </si>
  <si>
    <t>Výška poskytnutej štátnej pomoci - uveďte skutočne poskytnutú štátnu pomoc. V prípade poskytnutia štátnej pomoci vo viacerých formách v rámci individuálneho prípadu, jednotlivé sumy uveďte samostatne.</t>
  </si>
  <si>
    <t xml:space="preserve">Pozn.: Dňom 1. januára 2007 nadobudol účinnosť rámec Spoločenstva pre štátnu pomoc na výskum, vývoj a inovácie, (Ú. v. EÚ C 323, 30.12.2006), ďalej len „rámec“.
V súlade s bodom 10.1.1. rámca ročné správy o existujúcich opatreniach pomoci na výskum, vývoj a inovácie musia okrem požiadaviek stanovených v nariadení Komisie č. 794/2004 obsahovať podrobnejšie údaje za každé opatrenie, a to vrátane poskytnutej štátnej pomoci na základe schválenej schémy štátnej pomoci.
</t>
  </si>
  <si>
    <t>Výška pomoci - záväzky    (v Eur) "dohodnutá suma"</t>
  </si>
  <si>
    <t>Celkové náklady na projekt - APVV + iné zdroje        (v Eur)</t>
  </si>
  <si>
    <t>Hlavná 13/178, Jaslovské Bohunice</t>
  </si>
  <si>
    <t>Púchovská  2, Bratislava</t>
  </si>
  <si>
    <t>Floriánska  19, Košice</t>
  </si>
  <si>
    <t>Piešťanská 44, Nové Mesto nad Váhom</t>
  </si>
  <si>
    <t>Továrenská  14, Bratislava</t>
  </si>
  <si>
    <t>BIOMASA, združenie právnických osôb, n.o.</t>
  </si>
  <si>
    <t>Kysucký Lieskovec 743, Kysucký Lieskovec</t>
  </si>
  <si>
    <t>VMSP-P-0022-09</t>
  </si>
  <si>
    <t>Karloveská 63, Bratislava</t>
  </si>
  <si>
    <t>Pionierska 15, Bratislava</t>
  </si>
  <si>
    <t>Timonova 27, Košice</t>
  </si>
  <si>
    <t>Univerzitná 8413/6, Žilina</t>
  </si>
  <si>
    <t>J. Milca 14, Žilina</t>
  </si>
  <si>
    <t>Hraničná 16, Bratislava</t>
  </si>
  <si>
    <t>Hybešova 33, Bratislava</t>
  </si>
  <si>
    <t>Vajanského  20, Žilina</t>
  </si>
  <si>
    <t>Láb 167, Láb</t>
  </si>
  <si>
    <t>Radlinského 17A, Spišská Nová Ves</t>
  </si>
  <si>
    <t>Radlinského  17A, Spišská Nová Ves</t>
  </si>
  <si>
    <t>Okružná  784/42, Koš</t>
  </si>
  <si>
    <t>Milana Marečka 3, Bratislava</t>
  </si>
  <si>
    <t>Javorová  3070/2, Žilina</t>
  </si>
  <si>
    <t>1. mája 1945/55  , Liptovský Mikuláš</t>
  </si>
  <si>
    <t>Nový Dvor  1052, Sládkovičovo</t>
  </si>
  <si>
    <t xml:space="preserve">Vilová 2, Bratislava </t>
  </si>
  <si>
    <t>Kukučínová 459, Dunajská Streda</t>
  </si>
  <si>
    <t>Hronská 1, Zvolen</t>
  </si>
  <si>
    <t>Garbiarska 2032, Liptovský Mikuláš</t>
  </si>
  <si>
    <t>26.</t>
  </si>
  <si>
    <t>Samuela Kollára 86, Čerenčany</t>
  </si>
  <si>
    <t>27.</t>
  </si>
  <si>
    <t>Cesta poľnohospodárov  787 , Prievidza</t>
  </si>
  <si>
    <t>28.</t>
  </si>
  <si>
    <t>T.G. Masaryka 8, Zvolen</t>
  </si>
  <si>
    <t>29.</t>
  </si>
  <si>
    <t>Vajanského 7, Žilina</t>
  </si>
  <si>
    <t>30.</t>
  </si>
  <si>
    <t>Čavojského  1, Bratislava</t>
  </si>
  <si>
    <t>32.</t>
  </si>
  <si>
    <t>Tomášikova 28, Bratislava</t>
  </si>
  <si>
    <t>31.</t>
  </si>
  <si>
    <t>Čavojského 1, Bratislava</t>
  </si>
  <si>
    <t>33.</t>
  </si>
  <si>
    <t>Junácka  10, Bratislava</t>
  </si>
  <si>
    <t>34.</t>
  </si>
  <si>
    <t>Drotárska cesta 19/A, Bratislava</t>
  </si>
  <si>
    <t>35.</t>
  </si>
  <si>
    <t>A. Sládkoviča 33, Trnava</t>
  </si>
  <si>
    <t>Gorkého 820/27, Nová Dubnica</t>
  </si>
  <si>
    <t>M. Gorkého 820/27, Nová Dubnica</t>
  </si>
  <si>
    <t>36.</t>
  </si>
  <si>
    <t>37.</t>
  </si>
  <si>
    <t>Pri strelnici 77, Nitra</t>
  </si>
  <si>
    <t>38.</t>
  </si>
  <si>
    <t>Fraňa Kráľa 41, Žarnovica</t>
  </si>
  <si>
    <t>39.</t>
  </si>
  <si>
    <t>Považany 121, Považany</t>
  </si>
  <si>
    <t>40.</t>
  </si>
  <si>
    <t>Strojárenská 1, Košice</t>
  </si>
  <si>
    <t>41.</t>
  </si>
  <si>
    <t>42.</t>
  </si>
  <si>
    <t>Cukrovarská 12, Rimavská Sobota</t>
  </si>
  <si>
    <t>43.</t>
  </si>
  <si>
    <t>Trenčianska 863/66, Nová Dubnica</t>
  </si>
  <si>
    <t>44.</t>
  </si>
  <si>
    <t>Družstevná 200, Moravany nad Váhom</t>
  </si>
  <si>
    <t>46.</t>
  </si>
  <si>
    <t>SELEKT Výskumný a šlachtitelský ústav, a.s. Bučany</t>
  </si>
  <si>
    <t>Bučany 591, Bučany</t>
  </si>
  <si>
    <t>47.</t>
  </si>
  <si>
    <t>Slovenské centrum produktivity</t>
  </si>
  <si>
    <t>Univerzitná  6, Žilina</t>
  </si>
  <si>
    <t>VMSP-P-0092-09</t>
  </si>
  <si>
    <t>Nobelová 34, Bratislava</t>
  </si>
  <si>
    <t>48.</t>
  </si>
  <si>
    <t>49.</t>
  </si>
  <si>
    <t>Cabajská  10, Nitra</t>
  </si>
  <si>
    <t>50.</t>
  </si>
  <si>
    <t>Hoštáky 910/49, Myjava</t>
  </si>
  <si>
    <t>51.</t>
  </si>
  <si>
    <t>Pavla Mudroňa 10, Martin</t>
  </si>
  <si>
    <t>52.</t>
  </si>
  <si>
    <t>Slovanská 5/1404, Nové Mesto nad Váhom</t>
  </si>
  <si>
    <t>45.</t>
  </si>
  <si>
    <t xml:space="preserve">Ústav materiálov a mechaniky strojov, SAV </t>
  </si>
  <si>
    <t>Račianska 75, Bratislava</t>
  </si>
  <si>
    <t>VMSP-P-0153-09</t>
  </si>
  <si>
    <t>53.</t>
  </si>
  <si>
    <t>Kalvária 3, Nitra</t>
  </si>
  <si>
    <t>54.</t>
  </si>
  <si>
    <t>Chrapčiakova 1, Spišská Nová Ves</t>
  </si>
  <si>
    <t>55.</t>
  </si>
  <si>
    <t>Janka Kráľa 3, Trenčín</t>
  </si>
  <si>
    <t>56.</t>
  </si>
  <si>
    <t>Duklianska 60, Nováky</t>
  </si>
  <si>
    <t>57.</t>
  </si>
  <si>
    <t>Hviezdoslavova  35, Levice</t>
  </si>
  <si>
    <t>58.</t>
  </si>
  <si>
    <t>Nábrežná  4, Prievidza</t>
  </si>
  <si>
    <t>59.</t>
  </si>
  <si>
    <t>Rybníky 954, Žilina</t>
  </si>
  <si>
    <t>Rybníky  954, Žilina</t>
  </si>
  <si>
    <t>60.</t>
  </si>
  <si>
    <t>Veľký Diel 3323, Žilina</t>
  </si>
  <si>
    <t>61.</t>
  </si>
  <si>
    <t>Štúrova 2, Svit</t>
  </si>
  <si>
    <t>62.</t>
  </si>
  <si>
    <t>Lamačská cesta  3, Bratislava</t>
  </si>
  <si>
    <t>Lamačská cesta 3, Bratislava</t>
  </si>
  <si>
    <t>63.</t>
  </si>
  <si>
    <t>Výskumný ústav zváračský-Priemyselný Inštitút SR,BA</t>
  </si>
  <si>
    <t>Račianska  71, Bratislava</t>
  </si>
  <si>
    <t>VMSP-P-0145-09</t>
  </si>
  <si>
    <t>Račianska 71, Bratislava</t>
  </si>
  <si>
    <t>VMSP-P-0146-09</t>
  </si>
  <si>
    <t>64.</t>
  </si>
  <si>
    <t>Výskumný ústav zváračský-Priemyselný Inštitút SR</t>
  </si>
  <si>
    <t>65.</t>
  </si>
  <si>
    <t>Komenského 19, Martin</t>
  </si>
  <si>
    <t>66.</t>
  </si>
  <si>
    <t>Hečkova 605, Radošina</t>
  </si>
  <si>
    <t>67.</t>
  </si>
  <si>
    <t>Južná trieda 95, Košice</t>
  </si>
  <si>
    <t>Poznámka: Predmetná schéma štátnej pomoci sa vzťahuje len na malé a stredné podniky, preto stĺpce "Veľký podnik/MSP" a "Motivačný účinok pomoci sa nevypĺňajú.</t>
  </si>
  <si>
    <r>
      <t xml:space="preserve">       </t>
    </r>
    <r>
      <rPr>
        <sz val="10"/>
        <color indexed="10"/>
        <rFont val="Arial Narrow"/>
        <family val="2"/>
      </rPr>
      <t>Predmetná schéma štátnej pomoci sa vzťahuje na Výzvu VMSP - P- 2009</t>
    </r>
  </si>
  <si>
    <t>Schéma podpory výskumu a vývoja Agentúrou na podporu výskumu a vývoja v odvetví dopravy X477/2009</t>
  </si>
  <si>
    <t>APVV-0239_07</t>
  </si>
  <si>
    <t>APVV-0300_07</t>
  </si>
  <si>
    <r>
      <t xml:space="preserve">Poznámka: </t>
    </r>
    <r>
      <rPr>
        <sz val="10"/>
        <color indexed="10"/>
        <rFont val="Arial Narrow"/>
        <family val="2"/>
      </rPr>
      <t>Predmetná schéma štátnej pomoci sa vzťahuje na skupinovú výnimku v odvetví dopravy.</t>
    </r>
  </si>
</sst>
</file>

<file path=xl/styles.xml><?xml version="1.0" encoding="utf-8"?>
<styleSheet xmlns="http://schemas.openxmlformats.org/spreadsheetml/2006/main">
  <numFmts count="1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00"/>
    <numFmt numFmtId="165" formatCode="#,##0.000"/>
    <numFmt numFmtId="166" formatCode="0.00000000000"/>
    <numFmt numFmtId="167" formatCode="0.0000000000"/>
  </numFmts>
  <fonts count="68">
    <font>
      <sz val="10"/>
      <name val="Arial"/>
      <family val="2"/>
    </font>
    <font>
      <sz val="11"/>
      <color indexed="8"/>
      <name val="Arial Narrow"/>
      <family val="2"/>
    </font>
    <font>
      <sz val="12"/>
      <name val="Arial"/>
      <family val="2"/>
    </font>
    <font>
      <b/>
      <sz val="12"/>
      <name val="Arial"/>
      <family val="2"/>
    </font>
    <font>
      <sz val="10"/>
      <name val="Arial CE"/>
      <family val="0"/>
    </font>
    <font>
      <sz val="10"/>
      <name val="Times New Roman"/>
      <family val="1"/>
    </font>
    <font>
      <sz val="10"/>
      <color indexed="10"/>
      <name val="Times New Roman"/>
      <family val="1"/>
    </font>
    <font>
      <u val="single"/>
      <sz val="10"/>
      <name val="Times New Roman"/>
      <family val="1"/>
    </font>
    <font>
      <b/>
      <sz val="10"/>
      <name val="Times New Roman"/>
      <family val="1"/>
    </font>
    <font>
      <sz val="9"/>
      <name val="Times New Roman"/>
      <family val="1"/>
    </font>
    <font>
      <b/>
      <sz val="9"/>
      <name val="Times New Roman"/>
      <family val="1"/>
    </font>
    <font>
      <b/>
      <sz val="10"/>
      <color indexed="10"/>
      <name val="Times New Roman"/>
      <family val="1"/>
    </font>
    <font>
      <sz val="12"/>
      <name val="Times New Roman"/>
      <family val="1"/>
    </font>
    <font>
      <b/>
      <sz val="12"/>
      <name val="Times New Roman"/>
      <family val="1"/>
    </font>
    <font>
      <sz val="12"/>
      <color indexed="10"/>
      <name val="Times New Roman"/>
      <family val="1"/>
    </font>
    <font>
      <b/>
      <sz val="12"/>
      <color indexed="10"/>
      <name val="Times New Roman"/>
      <family val="1"/>
    </font>
    <font>
      <b/>
      <sz val="9"/>
      <color indexed="8"/>
      <name val="Arial"/>
      <family val="2"/>
    </font>
    <font>
      <b/>
      <sz val="9"/>
      <name val="Arial"/>
      <family val="2"/>
    </font>
    <font>
      <sz val="9"/>
      <name val="Arial"/>
      <family val="2"/>
    </font>
    <font>
      <sz val="9"/>
      <color indexed="8"/>
      <name val="Arial"/>
      <family val="2"/>
    </font>
    <font>
      <b/>
      <sz val="10"/>
      <color indexed="8"/>
      <name val="Times New Roman"/>
      <family val="1"/>
    </font>
    <font>
      <u val="single"/>
      <sz val="10"/>
      <color indexed="12"/>
      <name val="Arial"/>
      <family val="2"/>
    </font>
    <font>
      <b/>
      <sz val="10"/>
      <name val="Arial"/>
      <family val="2"/>
    </font>
    <font>
      <b/>
      <sz val="11"/>
      <name val="Arial Narrow"/>
      <family val="2"/>
    </font>
    <font>
      <sz val="11"/>
      <name val="Arial Narrow"/>
      <family val="2"/>
    </font>
    <font>
      <sz val="10"/>
      <name val="Arial Narrow"/>
      <family val="2"/>
    </font>
    <font>
      <b/>
      <sz val="10"/>
      <name val="Arial Narrow"/>
      <family val="2"/>
    </font>
    <font>
      <b/>
      <sz val="10"/>
      <color indexed="8"/>
      <name val="Arial Narrow"/>
      <family val="2"/>
    </font>
    <font>
      <b/>
      <sz val="9"/>
      <name val="Arial Narrow"/>
      <family val="2"/>
    </font>
    <font>
      <sz val="9"/>
      <name val="Arial Narrow"/>
      <family val="2"/>
    </font>
    <font>
      <b/>
      <sz val="11"/>
      <color indexed="17"/>
      <name val="Arial Narrow"/>
      <family val="2"/>
    </font>
    <font>
      <sz val="10"/>
      <color indexed="17"/>
      <name val="Arial Narrow"/>
      <family val="2"/>
    </font>
    <font>
      <sz val="10"/>
      <color indexed="10"/>
      <name val="Arial Narrow"/>
      <family val="2"/>
    </font>
    <font>
      <sz val="12"/>
      <name val="Arial MT"/>
      <family val="0"/>
    </font>
    <font>
      <u val="single"/>
      <sz val="10"/>
      <color indexed="12"/>
      <name val="Arial CE"/>
      <family val="0"/>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17"/>
      <name val="Arial Narrow"/>
      <family val="2"/>
    </font>
    <font>
      <sz val="11"/>
      <color indexed="20"/>
      <name val="Arial Narrow"/>
      <family val="2"/>
    </font>
    <font>
      <sz val="11"/>
      <color indexed="60"/>
      <name val="Arial Narrow"/>
      <family val="2"/>
    </font>
    <font>
      <sz val="11"/>
      <color indexed="62"/>
      <name val="Arial Narrow"/>
      <family val="2"/>
    </font>
    <font>
      <b/>
      <sz val="11"/>
      <color indexed="63"/>
      <name val="Arial Narrow"/>
      <family val="2"/>
    </font>
    <font>
      <b/>
      <sz val="11"/>
      <color indexed="52"/>
      <name val="Arial Narrow"/>
      <family val="2"/>
    </font>
    <font>
      <sz val="11"/>
      <color indexed="52"/>
      <name val="Arial Narrow"/>
      <family val="2"/>
    </font>
    <font>
      <b/>
      <sz val="11"/>
      <color indexed="9"/>
      <name val="Arial Narrow"/>
      <family val="2"/>
    </font>
    <font>
      <sz val="11"/>
      <color indexed="10"/>
      <name val="Arial Narrow"/>
      <family val="2"/>
    </font>
    <font>
      <i/>
      <sz val="11"/>
      <color indexed="23"/>
      <name val="Arial Narrow"/>
      <family val="2"/>
    </font>
    <font>
      <b/>
      <sz val="11"/>
      <color indexed="8"/>
      <name val="Arial Narrow"/>
      <family val="2"/>
    </font>
    <font>
      <sz val="11"/>
      <color indexed="9"/>
      <name val="Arial Narrow"/>
      <family val="2"/>
    </font>
    <font>
      <sz val="11"/>
      <color theme="1"/>
      <name val="Arial Narrow"/>
      <family val="2"/>
    </font>
    <font>
      <sz val="11"/>
      <color theme="0"/>
      <name val="Arial Narrow"/>
      <family val="2"/>
    </font>
    <font>
      <sz val="11"/>
      <color rgb="FF006100"/>
      <name val="Arial Narrow"/>
      <family val="2"/>
    </font>
    <font>
      <b/>
      <sz val="11"/>
      <color theme="0"/>
      <name val="Arial Narrow"/>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sz val="11"/>
      <color rgb="FFFA7D00"/>
      <name val="Arial Narrow"/>
      <family val="2"/>
    </font>
    <font>
      <b/>
      <sz val="11"/>
      <color theme="1"/>
      <name val="Arial Narrow"/>
      <family val="2"/>
    </font>
    <font>
      <sz val="11"/>
      <color rgb="FFFF0000"/>
      <name val="Arial Narrow"/>
      <family val="2"/>
    </font>
    <font>
      <b/>
      <sz val="18"/>
      <color theme="3"/>
      <name val="Cambria"/>
      <family val="2"/>
    </font>
    <font>
      <sz val="11"/>
      <color rgb="FF3F3F76"/>
      <name val="Arial Narrow"/>
      <family val="2"/>
    </font>
    <font>
      <b/>
      <sz val="11"/>
      <color rgb="FFFA7D00"/>
      <name val="Arial Narrow"/>
      <family val="2"/>
    </font>
    <font>
      <b/>
      <sz val="11"/>
      <color rgb="FF3F3F3F"/>
      <name val="Arial Narrow"/>
      <family val="2"/>
    </font>
    <font>
      <i/>
      <sz val="11"/>
      <color rgb="FF7F7F7F"/>
      <name val="Arial Narrow"/>
      <family val="2"/>
    </font>
    <font>
      <sz val="11"/>
      <color rgb="FF9C0006"/>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thin"/>
      <top/>
      <bottom style="thin"/>
    </border>
    <border>
      <left style="thin"/>
      <right style="medium"/>
      <top/>
      <bottom style="thin"/>
    </border>
    <border>
      <left style="medium"/>
      <right style="thin"/>
      <top/>
      <bottom style="thin"/>
    </border>
    <border>
      <left/>
      <right/>
      <top style="thin"/>
      <bottom style="medium"/>
    </border>
    <border>
      <left/>
      <right style="thin"/>
      <top style="thin"/>
      <bottom style="thin"/>
    </border>
    <border>
      <left/>
      <right/>
      <top style="thin"/>
      <bottom style="thin"/>
    </border>
    <border>
      <left style="thin"/>
      <right/>
      <top style="thin"/>
      <bottom style="thin"/>
    </border>
    <border>
      <left style="thin"/>
      <right/>
      <top style="thin"/>
      <bottom style="medium"/>
    </border>
    <border>
      <left/>
      <right style="thin"/>
      <top/>
      <bottom style="thin"/>
    </border>
    <border>
      <left style="thin"/>
      <right/>
      <top/>
      <bottom style="thin"/>
    </border>
    <border>
      <left/>
      <right style="medium"/>
      <top/>
      <bottom style="thin"/>
    </border>
    <border>
      <left/>
      <right style="thin"/>
      <top style="thin"/>
      <bottom style="medium"/>
    </border>
    <border>
      <left style="thin"/>
      <right style="thin"/>
      <top/>
      <bottom style="medium"/>
    </border>
    <border>
      <left/>
      <right style="medium"/>
      <top style="thin"/>
      <bottom style="medium"/>
    </border>
    <border>
      <left/>
      <right style="medium"/>
      <top/>
      <bottom style="medium"/>
    </border>
    <border>
      <left style="thin"/>
      <right/>
      <top style="thin"/>
      <bottom/>
    </border>
    <border>
      <left/>
      <right/>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border>
    <border>
      <left style="thin"/>
      <right/>
      <top/>
      <bottom/>
    </border>
    <border>
      <left style="thin"/>
      <right style="thin"/>
      <top style="medium"/>
      <bottom style="thin"/>
    </border>
    <border>
      <left style="thin"/>
      <right style="thin"/>
      <top style="thin"/>
      <bottom/>
    </border>
    <border>
      <left style="medium"/>
      <right style="thin"/>
      <top style="medium"/>
      <bottom style="thin"/>
    </border>
    <border>
      <left style="medium"/>
      <right style="thin"/>
      <top style="thin"/>
      <bottom/>
    </border>
    <border>
      <left style="thin"/>
      <right style="medium"/>
      <top style="medium"/>
      <bottom/>
    </border>
    <border>
      <left style="thin"/>
      <right style="medium"/>
      <top/>
      <bottom style="medium"/>
    </border>
    <border>
      <left style="thin"/>
      <right style="thin"/>
      <top style="medium"/>
      <bottom/>
    </border>
    <border>
      <left style="medium"/>
      <right/>
      <top style="medium"/>
      <bottom/>
    </border>
    <border>
      <left/>
      <right/>
      <top style="medium"/>
      <bottom/>
    </border>
    <border>
      <left/>
      <right style="medium"/>
      <top style="medium"/>
      <bottom/>
    </border>
    <border>
      <left/>
      <right style="thin"/>
      <top/>
      <bottom/>
    </border>
    <border>
      <left/>
      <right style="thin"/>
      <top style="thin"/>
      <bottom/>
    </border>
    <border>
      <left/>
      <right/>
      <top/>
      <bottom style="thin"/>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border>
    <border>
      <left style="medium"/>
      <right style="thin"/>
      <top style="medium"/>
      <bottom/>
    </border>
    <border>
      <left style="medium"/>
      <right style="thin"/>
      <top/>
      <bottom style="medium"/>
    </border>
    <border>
      <left style="thin"/>
      <right/>
      <top style="medium"/>
      <bottom style="thin"/>
    </border>
    <border>
      <left style="medium"/>
      <right style="medium"/>
      <top style="medium"/>
      <bottom style="thin"/>
    </border>
    <border>
      <left style="medium"/>
      <right style="medium"/>
      <top style="thin"/>
      <bottom style="medium"/>
    </border>
    <border>
      <left/>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5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0" fontId="33" fillId="0" borderId="0">
      <alignment/>
      <protection/>
    </xf>
    <xf numFmtId="0" fontId="0"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67"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496">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xf>
    <xf numFmtId="0" fontId="8" fillId="0" borderId="0" xfId="0" applyFont="1" applyAlignment="1">
      <alignment/>
    </xf>
    <xf numFmtId="0" fontId="6" fillId="0" borderId="0" xfId="0" applyFont="1" applyAlignment="1">
      <alignment/>
    </xf>
    <xf numFmtId="0" fontId="9" fillId="0" borderId="0" xfId="0" applyFont="1" applyAlignment="1">
      <alignment vertical="center" wrapText="1"/>
    </xf>
    <xf numFmtId="0" fontId="10" fillId="0" borderId="10" xfId="0" applyFont="1" applyBorder="1" applyAlignment="1">
      <alignment vertical="center" wrapText="1"/>
    </xf>
    <xf numFmtId="0" fontId="9" fillId="0" borderId="11" xfId="0" applyFont="1" applyBorder="1" applyAlignment="1">
      <alignment vertical="center" wrapText="1"/>
    </xf>
    <xf numFmtId="0" fontId="10" fillId="0" borderId="11" xfId="0" applyFont="1" applyFill="1" applyBorder="1" applyAlignment="1">
      <alignment vertical="center" wrapText="1"/>
    </xf>
    <xf numFmtId="0" fontId="10" fillId="0" borderId="12" xfId="0" applyNumberFormat="1" applyFont="1" applyFill="1" applyBorder="1" applyAlignment="1" applyProtection="1">
      <alignment vertical="center" wrapText="1"/>
      <protection/>
    </xf>
    <xf numFmtId="4" fontId="10" fillId="0" borderId="11" xfId="0" applyNumberFormat="1" applyFont="1" applyFill="1" applyBorder="1" applyAlignment="1" applyProtection="1">
      <alignment vertical="center" wrapText="1"/>
      <protection locked="0"/>
    </xf>
    <xf numFmtId="164" fontId="10"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10" fillId="0" borderId="11" xfId="0" applyFont="1" applyFill="1" applyBorder="1" applyAlignment="1">
      <alignment horizontal="lef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33" borderId="14" xfId="0" applyFont="1" applyFill="1" applyBorder="1" applyAlignment="1">
      <alignment vertical="center" wrapText="1"/>
    </xf>
    <xf numFmtId="0" fontId="9" fillId="0" borderId="15" xfId="0" applyNumberFormat="1" applyFont="1" applyFill="1" applyBorder="1" applyAlignment="1" applyProtection="1">
      <alignment vertical="center" wrapText="1"/>
      <protection/>
    </xf>
    <xf numFmtId="0" fontId="9" fillId="0" borderId="14" xfId="0" applyFont="1" applyFill="1" applyBorder="1" applyAlignment="1">
      <alignment vertical="center" wrapText="1"/>
    </xf>
    <xf numFmtId="4" fontId="9" fillId="0" borderId="14" xfId="0" applyNumberFormat="1" applyFont="1" applyFill="1" applyBorder="1" applyAlignment="1" applyProtection="1">
      <alignment vertical="center" wrapText="1"/>
      <protection locked="0"/>
    </xf>
    <xf numFmtId="164" fontId="9" fillId="0" borderId="16" xfId="0" applyNumberFormat="1" applyFont="1" applyFill="1" applyBorder="1" applyAlignment="1" applyProtection="1">
      <alignment vertical="center" wrapText="1"/>
      <protection/>
    </xf>
    <xf numFmtId="0" fontId="9" fillId="0" borderId="14" xfId="0" applyNumberFormat="1" applyFont="1" applyFill="1" applyBorder="1" applyAlignment="1" applyProtection="1">
      <alignment vertical="center" wrapText="1"/>
      <protection/>
    </xf>
    <xf numFmtId="0" fontId="9" fillId="0" borderId="14" xfId="0" applyFont="1" applyFill="1" applyBorder="1" applyAlignment="1">
      <alignment horizontal="left" vertical="center" wrapText="1"/>
    </xf>
    <xf numFmtId="0" fontId="10" fillId="0" borderId="13" xfId="0" applyFont="1" applyBorder="1" applyAlignment="1">
      <alignment vertical="center" wrapText="1"/>
    </xf>
    <xf numFmtId="0" fontId="9" fillId="0" borderId="14" xfId="0" applyFont="1" applyBorder="1" applyAlignment="1">
      <alignment horizontal="center" vertical="center" wrapText="1"/>
    </xf>
    <xf numFmtId="0" fontId="10" fillId="33" borderId="14" xfId="0" applyFont="1" applyFill="1" applyBorder="1" applyAlignment="1">
      <alignment horizontal="center" vertical="center" wrapText="1"/>
    </xf>
    <xf numFmtId="0" fontId="10" fillId="0" borderId="15" xfId="0" applyNumberFormat="1" applyFont="1" applyFill="1" applyBorder="1" applyAlignment="1" applyProtection="1">
      <alignment vertical="center" wrapText="1"/>
      <protection/>
    </xf>
    <xf numFmtId="0" fontId="10" fillId="0" borderId="14" xfId="0" applyFont="1" applyFill="1" applyBorder="1" applyAlignment="1">
      <alignment vertical="center" wrapText="1"/>
    </xf>
    <xf numFmtId="4" fontId="10" fillId="0" borderId="14" xfId="0" applyNumberFormat="1" applyFont="1" applyFill="1" applyBorder="1" applyAlignment="1" applyProtection="1">
      <alignment vertical="center" wrapText="1"/>
      <protection/>
    </xf>
    <xf numFmtId="164" fontId="10" fillId="0" borderId="16"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49" fontId="10" fillId="0" borderId="14" xfId="0" applyNumberFormat="1" applyFont="1" applyFill="1" applyBorder="1" applyAlignment="1">
      <alignment horizontal="left" vertical="center" wrapText="1"/>
    </xf>
    <xf numFmtId="0" fontId="9" fillId="33" borderId="14" xfId="0" applyFont="1" applyFill="1" applyBorder="1" applyAlignment="1">
      <alignment horizontal="center" vertical="center" wrapText="1"/>
    </xf>
    <xf numFmtId="0" fontId="9" fillId="0" borderId="15" xfId="0" applyNumberFormat="1" applyFont="1" applyFill="1" applyBorder="1" applyAlignment="1" applyProtection="1">
      <alignment vertical="center" shrinkToFit="1"/>
      <protection/>
    </xf>
    <xf numFmtId="49" fontId="9" fillId="0" borderId="14" xfId="0" applyNumberFormat="1" applyFont="1" applyFill="1" applyBorder="1" applyAlignment="1">
      <alignment horizontal="left" vertical="center" wrapText="1"/>
    </xf>
    <xf numFmtId="4" fontId="9" fillId="0" borderId="14" xfId="0" applyNumberFormat="1" applyFont="1" applyFill="1" applyBorder="1" applyAlignment="1" applyProtection="1">
      <alignment vertical="center" wrapText="1"/>
      <protection/>
    </xf>
    <xf numFmtId="4" fontId="10" fillId="0" borderId="14" xfId="0" applyNumberFormat="1" applyFont="1" applyFill="1" applyBorder="1" applyAlignment="1" applyProtection="1">
      <alignment vertical="center" wrapText="1"/>
      <protection locked="0"/>
    </xf>
    <xf numFmtId="0" fontId="10" fillId="0" borderId="14" xfId="0" applyFont="1" applyFill="1" applyBorder="1" applyAlignment="1">
      <alignment horizontal="left" vertical="center" wrapText="1"/>
    </xf>
    <xf numFmtId="1" fontId="10" fillId="0" borderId="14" xfId="0" applyNumberFormat="1" applyFont="1" applyFill="1" applyBorder="1" applyAlignment="1" applyProtection="1">
      <alignment horizontal="left" vertical="center" wrapText="1"/>
      <protection/>
    </xf>
    <xf numFmtId="0" fontId="10" fillId="0" borderId="14" xfId="0" applyFont="1" applyBorder="1" applyAlignment="1">
      <alignment horizontal="center" vertical="center" wrapText="1"/>
    </xf>
    <xf numFmtId="0" fontId="10" fillId="0" borderId="14" xfId="0" applyNumberFormat="1" applyFont="1" applyFill="1" applyBorder="1" applyAlignment="1" applyProtection="1">
      <alignment horizontal="left" vertical="center" wrapText="1"/>
      <protection locked="0"/>
    </xf>
    <xf numFmtId="0" fontId="9" fillId="0" borderId="0" xfId="0" applyFont="1" applyBorder="1" applyAlignment="1">
      <alignment vertical="center" wrapText="1"/>
    </xf>
    <xf numFmtId="0" fontId="10" fillId="0" borderId="17" xfId="0" applyFont="1" applyBorder="1" applyAlignment="1">
      <alignment vertical="center" wrapText="1"/>
    </xf>
    <xf numFmtId="0" fontId="9" fillId="0" borderId="16"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NumberFormat="1" applyFont="1" applyFill="1" applyBorder="1" applyAlignment="1" applyProtection="1">
      <alignment vertical="center" wrapText="1"/>
      <protection/>
    </xf>
    <xf numFmtId="0" fontId="10" fillId="0" borderId="16" xfId="0" applyFont="1" applyFill="1" applyBorder="1" applyAlignment="1">
      <alignment vertical="center" wrapText="1"/>
    </xf>
    <xf numFmtId="1" fontId="10" fillId="0" borderId="16" xfId="0" applyNumberFormat="1" applyFont="1" applyBorder="1" applyAlignment="1">
      <alignment vertical="center" wrapText="1"/>
    </xf>
    <xf numFmtId="4" fontId="10" fillId="0" borderId="16" xfId="0" applyNumberFormat="1" applyFont="1" applyFill="1" applyBorder="1" applyAlignment="1" applyProtection="1">
      <alignment vertical="center" wrapText="1"/>
      <protection locked="0"/>
    </xf>
    <xf numFmtId="0" fontId="10" fillId="0" borderId="16"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5" fillId="0" borderId="19" xfId="0" applyFont="1" applyBorder="1" applyAlignment="1">
      <alignment vertical="center" wrapText="1"/>
    </xf>
    <xf numFmtId="0" fontId="12" fillId="0" borderId="0" xfId="0" applyFont="1" applyAlignment="1">
      <alignment vertical="center" wrapText="1"/>
    </xf>
    <xf numFmtId="0" fontId="12" fillId="0" borderId="0" xfId="0" applyFont="1" applyFill="1" applyBorder="1" applyAlignment="1">
      <alignment vertical="center" wrapText="1"/>
    </xf>
    <xf numFmtId="4" fontId="13" fillId="0" borderId="14" xfId="0" applyNumberFormat="1" applyFont="1" applyBorder="1" applyAlignment="1">
      <alignment horizontal="left" wrapText="1"/>
    </xf>
    <xf numFmtId="8" fontId="13" fillId="0" borderId="14" xfId="0" applyNumberFormat="1" applyFont="1" applyBorder="1" applyAlignment="1">
      <alignment horizontal="left" wrapText="1"/>
    </xf>
    <xf numFmtId="0" fontId="13" fillId="0" borderId="14" xfId="0" applyFont="1" applyBorder="1" applyAlignment="1">
      <alignment wrapText="1"/>
    </xf>
    <xf numFmtId="0" fontId="13" fillId="0" borderId="0" xfId="0" applyFont="1" applyAlignment="1">
      <alignment vertical="center" wrapText="1"/>
    </xf>
    <xf numFmtId="0" fontId="13" fillId="0" borderId="0" xfId="0" applyFont="1" applyFill="1" applyBorder="1" applyAlignment="1">
      <alignment vertical="center" wrapText="1"/>
    </xf>
    <xf numFmtId="0" fontId="13" fillId="34" borderId="20" xfId="0" applyFont="1" applyFill="1" applyBorder="1" applyAlignment="1">
      <alignment vertical="center" wrapText="1"/>
    </xf>
    <xf numFmtId="0" fontId="13" fillId="34" borderId="21" xfId="0" applyFont="1" applyFill="1" applyBorder="1" applyAlignment="1">
      <alignment vertical="center" wrapText="1"/>
    </xf>
    <xf numFmtId="0" fontId="13" fillId="0" borderId="22" xfId="0" applyFont="1" applyBorder="1" applyAlignment="1">
      <alignment vertical="center" wrapText="1"/>
    </xf>
    <xf numFmtId="0" fontId="13" fillId="0" borderId="14" xfId="0" applyFont="1" applyBorder="1" applyAlignment="1">
      <alignment vertical="center" wrapText="1"/>
    </xf>
    <xf numFmtId="0" fontId="14" fillId="0" borderId="0" xfId="0" applyFont="1" applyAlignment="1">
      <alignment vertical="center" wrapText="1"/>
    </xf>
    <xf numFmtId="0" fontId="15" fillId="0" borderId="0" xfId="0" applyFont="1" applyFill="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1" xfId="0" applyFont="1" applyBorder="1" applyAlignment="1">
      <alignment horizontal="left" vertical="center" wrapText="1"/>
    </xf>
    <xf numFmtId="0" fontId="12" fillId="0" borderId="0" xfId="0" applyNumberFormat="1" applyFont="1" applyFill="1" applyBorder="1" applyAlignment="1">
      <alignment vertical="center" wrapText="1"/>
    </xf>
    <xf numFmtId="1" fontId="8" fillId="0" borderId="10" xfId="0" applyNumberFormat="1" applyFont="1" applyFill="1" applyBorder="1" applyAlignment="1">
      <alignment/>
    </xf>
    <xf numFmtId="49" fontId="8" fillId="0" borderId="11" xfId="0" applyNumberFormat="1" applyFont="1" applyFill="1" applyBorder="1" applyAlignment="1">
      <alignment horizontal="center"/>
    </xf>
    <xf numFmtId="0" fontId="8" fillId="0" borderId="11" xfId="0" applyFont="1" applyFill="1" applyBorder="1" applyAlignment="1">
      <alignment horizontal="center" wrapText="1"/>
    </xf>
    <xf numFmtId="0" fontId="8" fillId="0" borderId="11" xfId="0" applyFont="1" applyFill="1" applyBorder="1" applyAlignment="1">
      <alignment/>
    </xf>
    <xf numFmtId="4" fontId="8" fillId="0" borderId="11" xfId="0" applyNumberFormat="1" applyFont="1" applyFill="1" applyBorder="1" applyAlignment="1">
      <alignment/>
    </xf>
    <xf numFmtId="165" fontId="8" fillId="0" borderId="11" xfId="0" applyNumberFormat="1" applyFont="1" applyBorder="1" applyAlignment="1">
      <alignment horizontal="right"/>
    </xf>
    <xf numFmtId="0" fontId="16" fillId="0" borderId="11" xfId="0" applyNumberFormat="1" applyFont="1" applyFill="1" applyBorder="1" applyAlignment="1" applyProtection="1">
      <alignment horizontal="left"/>
      <protection locked="0"/>
    </xf>
    <xf numFmtId="0" fontId="17" fillId="0" borderId="11" xfId="0" applyFont="1" applyFill="1" applyBorder="1" applyAlignment="1">
      <alignment horizontal="left"/>
    </xf>
    <xf numFmtId="0" fontId="16" fillId="0" borderId="11" xfId="0" applyNumberFormat="1" applyFont="1" applyFill="1" applyBorder="1" applyAlignment="1" applyProtection="1">
      <alignment/>
      <protection locked="0"/>
    </xf>
    <xf numFmtId="1" fontId="8" fillId="0" borderId="13" xfId="0" applyNumberFormat="1" applyFont="1" applyFill="1" applyBorder="1" applyAlignment="1">
      <alignment horizontal="right"/>
    </xf>
    <xf numFmtId="49" fontId="8" fillId="0" borderId="14" xfId="0" applyNumberFormat="1" applyFont="1" applyFill="1" applyBorder="1" applyAlignment="1">
      <alignment horizontal="center"/>
    </xf>
    <xf numFmtId="0" fontId="8" fillId="0" borderId="14" xfId="0" applyFont="1" applyBorder="1" applyAlignment="1">
      <alignment horizontal="center" wrapText="1"/>
    </xf>
    <xf numFmtId="0" fontId="8" fillId="0" borderId="14" xfId="0" applyNumberFormat="1" applyFont="1" applyFill="1" applyBorder="1" applyAlignment="1">
      <alignment horizontal="right"/>
    </xf>
    <xf numFmtId="4" fontId="8" fillId="0" borderId="14" xfId="0" applyNumberFormat="1" applyFont="1" applyFill="1" applyBorder="1" applyAlignment="1">
      <alignment/>
    </xf>
    <xf numFmtId="165" fontId="8" fillId="0" borderId="14" xfId="0" applyNumberFormat="1" applyFont="1" applyBorder="1" applyAlignment="1">
      <alignment horizontal="right"/>
    </xf>
    <xf numFmtId="0" fontId="0" fillId="0" borderId="14" xfId="0" applyFont="1" applyBorder="1" applyAlignment="1">
      <alignment horizontal="right"/>
    </xf>
    <xf numFmtId="0" fontId="18" fillId="0" borderId="14" xfId="0" applyFont="1" applyFill="1" applyBorder="1" applyAlignment="1">
      <alignment horizontal="left"/>
    </xf>
    <xf numFmtId="0" fontId="19" fillId="0" borderId="14" xfId="0" applyNumberFormat="1" applyFont="1" applyFill="1" applyBorder="1" applyAlignment="1" applyProtection="1">
      <alignment/>
      <protection locked="0"/>
    </xf>
    <xf numFmtId="1" fontId="8" fillId="0" borderId="13" xfId="0" applyNumberFormat="1" applyFont="1" applyBorder="1" applyAlignment="1">
      <alignment/>
    </xf>
    <xf numFmtId="0" fontId="8" fillId="0" borderId="14" xfId="0" applyFont="1" applyBorder="1" applyAlignment="1">
      <alignment horizontal="center"/>
    </xf>
    <xf numFmtId="0" fontId="8" fillId="0" borderId="14" xfId="0" applyFont="1" applyBorder="1" applyAlignment="1">
      <alignment/>
    </xf>
    <xf numFmtId="1" fontId="8" fillId="0" borderId="17" xfId="0" applyNumberFormat="1" applyFont="1" applyBorder="1" applyAlignment="1">
      <alignment/>
    </xf>
    <xf numFmtId="49" fontId="5" fillId="0" borderId="16" xfId="0" applyNumberFormat="1" applyFont="1" applyFill="1" applyBorder="1" applyAlignment="1">
      <alignment horizontal="center"/>
    </xf>
    <xf numFmtId="0" fontId="8" fillId="0" borderId="16" xfId="0" applyFont="1" applyFill="1" applyBorder="1" applyAlignment="1">
      <alignment horizontal="center" wrapText="1"/>
    </xf>
    <xf numFmtId="0" fontId="8" fillId="0" borderId="16" xfId="0" applyFont="1" applyBorder="1" applyAlignment="1">
      <alignment/>
    </xf>
    <xf numFmtId="4" fontId="8" fillId="0" borderId="16" xfId="0" applyNumberFormat="1" applyFont="1" applyFill="1" applyBorder="1" applyAlignment="1">
      <alignment/>
    </xf>
    <xf numFmtId="165" fontId="8" fillId="0" borderId="16" xfId="0" applyNumberFormat="1" applyFont="1" applyBorder="1" applyAlignment="1">
      <alignment horizontal="right"/>
    </xf>
    <xf numFmtId="0" fontId="0" fillId="0" borderId="16" xfId="0" applyFont="1" applyBorder="1" applyAlignment="1">
      <alignment horizontal="right"/>
    </xf>
    <xf numFmtId="0" fontId="18" fillId="0" borderId="16" xfId="0" applyFont="1" applyFill="1" applyBorder="1" applyAlignment="1">
      <alignment horizontal="left"/>
    </xf>
    <xf numFmtId="0" fontId="19" fillId="0" borderId="16" xfId="0" applyNumberFormat="1" applyFont="1" applyFill="1" applyBorder="1" applyAlignment="1" applyProtection="1">
      <alignment/>
      <protection locked="0"/>
    </xf>
    <xf numFmtId="0" fontId="5" fillId="0" borderId="0" xfId="0" applyNumberFormat="1" applyFont="1" applyFill="1" applyBorder="1" applyAlignment="1">
      <alignment horizontal="center" wrapText="1"/>
    </xf>
    <xf numFmtId="0" fontId="12" fillId="0" borderId="0" xfId="0" applyFont="1" applyAlignment="1">
      <alignment/>
    </xf>
    <xf numFmtId="0" fontId="13" fillId="0" borderId="0" xfId="0" applyFont="1" applyAlignment="1">
      <alignment/>
    </xf>
    <xf numFmtId="0" fontId="13" fillId="0" borderId="20" xfId="0" applyFont="1" applyBorder="1" applyAlignment="1">
      <alignment horizontal="left"/>
    </xf>
    <xf numFmtId="0" fontId="13" fillId="0" borderId="21" xfId="0" applyFont="1" applyBorder="1" applyAlignment="1">
      <alignment horizontal="left"/>
    </xf>
    <xf numFmtId="0" fontId="13" fillId="0" borderId="14" xfId="0" applyFont="1" applyBorder="1" applyAlignment="1">
      <alignment horizontal="left" wrapText="1"/>
    </xf>
    <xf numFmtId="0" fontId="13" fillId="0" borderId="20" xfId="0" applyFont="1" applyBorder="1" applyAlignment="1">
      <alignment wrapText="1"/>
    </xf>
    <xf numFmtId="0" fontId="14" fillId="0" borderId="0" xfId="0" applyFont="1" applyAlignment="1">
      <alignment/>
    </xf>
    <xf numFmtId="0" fontId="15" fillId="0" borderId="0" xfId="0" applyFont="1" applyAlignment="1">
      <alignment/>
    </xf>
    <xf numFmtId="0" fontId="8" fillId="35" borderId="15" xfId="0" applyNumberFormat="1" applyFont="1" applyFill="1" applyBorder="1" applyAlignment="1" applyProtection="1">
      <alignment/>
      <protection/>
    </xf>
    <xf numFmtId="0" fontId="20" fillId="35" borderId="14" xfId="0" applyNumberFormat="1" applyFont="1" applyFill="1" applyBorder="1" applyAlignment="1" applyProtection="1">
      <alignment/>
      <protection locked="0"/>
    </xf>
    <xf numFmtId="0" fontId="20" fillId="35" borderId="14" xfId="0" applyNumberFormat="1" applyFont="1" applyFill="1" applyBorder="1" applyAlignment="1" applyProtection="1">
      <alignment horizontal="right"/>
      <protection/>
    </xf>
    <xf numFmtId="0" fontId="8" fillId="35" borderId="15" xfId="0" applyNumberFormat="1" applyFont="1" applyFill="1" applyBorder="1" applyAlignment="1" applyProtection="1">
      <alignment horizontal="left"/>
      <protection/>
    </xf>
    <xf numFmtId="49" fontId="8" fillId="35" borderId="14" xfId="0" applyNumberFormat="1" applyFont="1" applyFill="1" applyBorder="1" applyAlignment="1">
      <alignment horizontal="right"/>
    </xf>
    <xf numFmtId="0" fontId="20" fillId="35" borderId="14" xfId="0" applyNumberFormat="1" applyFont="1" applyFill="1" applyBorder="1" applyAlignment="1" applyProtection="1">
      <alignment horizontal="right"/>
      <protection locked="0"/>
    </xf>
    <xf numFmtId="0" fontId="16" fillId="0" borderId="14" xfId="0" applyNumberFormat="1" applyFont="1" applyFill="1" applyBorder="1" applyAlignment="1" applyProtection="1">
      <alignment/>
      <protection locked="0"/>
    </xf>
    <xf numFmtId="0" fontId="17" fillId="0" borderId="14" xfId="0" applyNumberFormat="1" applyFont="1" applyFill="1" applyBorder="1" applyAlignment="1" quotePrefix="1">
      <alignment horizontal="left" vertical="center"/>
    </xf>
    <xf numFmtId="0" fontId="16" fillId="0" borderId="14" xfId="0" applyNumberFormat="1" applyFont="1" applyFill="1" applyBorder="1" applyAlignment="1" applyProtection="1">
      <alignment horizontal="left"/>
      <protection locked="0"/>
    </xf>
    <xf numFmtId="165" fontId="10" fillId="0" borderId="16" xfId="0" applyNumberFormat="1" applyFont="1" applyFill="1" applyBorder="1" applyAlignment="1" applyProtection="1">
      <alignment vertical="center" wrapText="1"/>
      <protection/>
    </xf>
    <xf numFmtId="1" fontId="10" fillId="0" borderId="17" xfId="0" applyNumberFormat="1" applyFont="1" applyBorder="1" applyAlignment="1">
      <alignment vertical="center" wrapText="1"/>
    </xf>
    <xf numFmtId="0" fontId="17" fillId="0" borderId="14" xfId="0" applyFont="1" applyFill="1" applyBorder="1" applyAlignment="1">
      <alignment vertical="center"/>
    </xf>
    <xf numFmtId="1" fontId="16" fillId="0" borderId="14" xfId="0" applyNumberFormat="1" applyFont="1" applyFill="1" applyBorder="1" applyAlignment="1" applyProtection="1">
      <alignment horizontal="left"/>
      <protection/>
    </xf>
    <xf numFmtId="0" fontId="17" fillId="0" borderId="14" xfId="0" applyFont="1" applyFill="1" applyBorder="1" applyAlignment="1">
      <alignment horizontal="left" vertical="center"/>
    </xf>
    <xf numFmtId="0" fontId="17" fillId="0" borderId="14" xfId="0" applyFont="1" applyFill="1" applyBorder="1" applyAlignment="1">
      <alignment horizontal="left" wrapText="1"/>
    </xf>
    <xf numFmtId="0" fontId="16" fillId="0" borderId="14" xfId="0" applyNumberFormat="1" applyFont="1" applyFill="1" applyBorder="1" applyAlignment="1" applyProtection="1">
      <alignment/>
      <protection/>
    </xf>
    <xf numFmtId="0" fontId="16" fillId="0" borderId="14" xfId="0" applyNumberFormat="1" applyFont="1" applyFill="1" applyBorder="1" applyAlignment="1" applyProtection="1">
      <alignment horizontal="left"/>
      <protection/>
    </xf>
    <xf numFmtId="0" fontId="17" fillId="0" borderId="14" xfId="36" applyNumberFormat="1" applyFont="1" applyFill="1" applyBorder="1" applyAlignment="1" applyProtection="1">
      <alignment horizontal="left"/>
      <protection locked="0"/>
    </xf>
    <xf numFmtId="1" fontId="19" fillId="0" borderId="14" xfId="0" applyNumberFormat="1" applyFont="1" applyFill="1" applyBorder="1" applyAlignment="1" applyProtection="1">
      <alignment horizontal="left"/>
      <protection/>
    </xf>
    <xf numFmtId="165" fontId="9" fillId="0" borderId="16" xfId="0" applyNumberFormat="1" applyFont="1" applyFill="1" applyBorder="1" applyAlignment="1" applyProtection="1">
      <alignment vertical="center" wrapText="1"/>
      <protection/>
    </xf>
    <xf numFmtId="0" fontId="17" fillId="0" borderId="14" xfId="0" applyFont="1" applyFill="1" applyBorder="1" applyAlignment="1">
      <alignment horizontal="left"/>
    </xf>
    <xf numFmtId="0" fontId="17" fillId="0" borderId="14" xfId="0" applyFont="1" applyFill="1" applyBorder="1" applyAlignment="1">
      <alignment/>
    </xf>
    <xf numFmtId="0" fontId="18" fillId="0" borderId="14" xfId="0" applyFont="1" applyFill="1" applyBorder="1" applyAlignment="1">
      <alignment horizontal="left" wrapText="1"/>
    </xf>
    <xf numFmtId="0" fontId="19" fillId="0" borderId="14" xfId="0" applyNumberFormat="1" applyFont="1" applyFill="1" applyBorder="1" applyAlignment="1" applyProtection="1">
      <alignment/>
      <protection/>
    </xf>
    <xf numFmtId="0" fontId="17" fillId="0" borderId="14" xfId="0" applyNumberFormat="1" applyFont="1" applyFill="1" applyBorder="1" applyAlignment="1" applyProtection="1">
      <alignment horizontal="left"/>
      <protection locked="0"/>
    </xf>
    <xf numFmtId="0" fontId="18" fillId="0" borderId="14" xfId="0" applyFont="1" applyFill="1" applyBorder="1" applyAlignment="1">
      <alignment/>
    </xf>
    <xf numFmtId="0" fontId="17" fillId="0" borderId="14" xfId="0" applyNumberFormat="1" applyFont="1" applyFill="1" applyBorder="1" applyAlignment="1">
      <alignment horizontal="left" vertical="center"/>
    </xf>
    <xf numFmtId="4" fontId="9" fillId="0" borderId="16" xfId="0" applyNumberFormat="1" applyFont="1" applyFill="1" applyBorder="1" applyAlignment="1" applyProtection="1">
      <alignment vertical="center" wrapText="1"/>
      <protection locked="0"/>
    </xf>
    <xf numFmtId="0" fontId="18" fillId="0" borderId="14" xfId="0" applyNumberFormat="1" applyFont="1" applyFill="1" applyBorder="1" applyAlignment="1" applyProtection="1">
      <alignment horizontal="left"/>
      <protection locked="0"/>
    </xf>
    <xf numFmtId="0" fontId="19" fillId="0" borderId="14" xfId="0" applyNumberFormat="1" applyFont="1" applyFill="1" applyBorder="1" applyAlignment="1" applyProtection="1">
      <alignment horizontal="left"/>
      <protection locked="0"/>
    </xf>
    <xf numFmtId="2" fontId="13" fillId="0" borderId="14" xfId="0" applyNumberFormat="1" applyFont="1" applyBorder="1" applyAlignment="1">
      <alignment horizontal="center" wrapText="1"/>
    </xf>
    <xf numFmtId="0" fontId="19" fillId="0" borderId="14" xfId="0" applyNumberFormat="1" applyFont="1" applyFill="1" applyBorder="1" applyAlignment="1" applyProtection="1">
      <alignment vertical="center" wrapText="1"/>
      <protection locked="0"/>
    </xf>
    <xf numFmtId="0" fontId="18" fillId="0" borderId="14" xfId="0" applyFont="1" applyFill="1" applyBorder="1" applyAlignment="1">
      <alignment horizontal="center" vertical="center"/>
    </xf>
    <xf numFmtId="0" fontId="18" fillId="0" borderId="14" xfId="0" applyFont="1" applyBorder="1" applyAlignment="1">
      <alignment horizontal="left" vertical="center" wrapText="1"/>
    </xf>
    <xf numFmtId="165" fontId="18" fillId="0" borderId="14" xfId="0" applyNumberFormat="1" applyFont="1" applyBorder="1" applyAlignment="1">
      <alignment horizontal="right" vertical="center"/>
    </xf>
    <xf numFmtId="4" fontId="18" fillId="0" borderId="14" xfId="0" applyNumberFormat="1" applyFont="1" applyFill="1" applyBorder="1" applyAlignment="1">
      <alignment vertical="center"/>
    </xf>
    <xf numFmtId="166" fontId="18" fillId="0" borderId="14" xfId="0" applyNumberFormat="1" applyFont="1" applyBorder="1" applyAlignment="1">
      <alignment vertical="center"/>
    </xf>
    <xf numFmtId="0" fontId="18" fillId="0" borderId="14" xfId="0" applyFont="1" applyFill="1" applyBorder="1" applyAlignment="1">
      <alignment horizontal="left" vertical="center" wrapText="1"/>
    </xf>
    <xf numFmtId="49" fontId="18" fillId="0" borderId="14" xfId="0" applyNumberFormat="1" applyFont="1" applyFill="1" applyBorder="1" applyAlignment="1">
      <alignment horizontal="center" vertical="center"/>
    </xf>
    <xf numFmtId="49" fontId="18" fillId="0" borderId="14" xfId="0" applyNumberFormat="1" applyFont="1" applyFill="1" applyBorder="1" applyAlignment="1">
      <alignment horizontal="left" vertical="center" wrapText="1"/>
    </xf>
    <xf numFmtId="49" fontId="18" fillId="0" borderId="14" xfId="0" applyNumberFormat="1" applyFont="1" applyFill="1" applyBorder="1" applyAlignment="1">
      <alignment horizontal="center" vertical="center" wrapText="1"/>
    </xf>
    <xf numFmtId="167" fontId="18" fillId="0" borderId="13" xfId="0" applyNumberFormat="1" applyFont="1" applyBorder="1" applyAlignment="1">
      <alignment vertical="center"/>
    </xf>
    <xf numFmtId="0" fontId="18" fillId="0" borderId="0" xfId="0" applyFont="1" applyAlignment="1">
      <alignment vertical="center"/>
    </xf>
    <xf numFmtId="1" fontId="18" fillId="0" borderId="13" xfId="0" applyNumberFormat="1" applyFont="1" applyBorder="1" applyAlignment="1">
      <alignment vertical="center"/>
    </xf>
    <xf numFmtId="4" fontId="18" fillId="0" borderId="14" xfId="0" applyNumberFormat="1" applyFont="1" applyFill="1" applyBorder="1" applyAlignment="1">
      <alignment horizontal="center" vertical="center" wrapText="1"/>
    </xf>
    <xf numFmtId="0" fontId="16" fillId="0" borderId="11" xfId="0" applyNumberFormat="1" applyFont="1" applyFill="1" applyBorder="1" applyAlignment="1" applyProtection="1">
      <alignment vertical="center" wrapText="1"/>
      <protection locked="0"/>
    </xf>
    <xf numFmtId="0" fontId="16" fillId="0" borderId="11" xfId="0" applyNumberFormat="1" applyFont="1" applyFill="1" applyBorder="1" applyAlignment="1" applyProtection="1">
      <alignment horizontal="left" vertical="center" wrapText="1"/>
      <protection locked="0"/>
    </xf>
    <xf numFmtId="166" fontId="8" fillId="0" borderId="11" xfId="0" applyNumberFormat="1" applyFont="1" applyFill="1" applyBorder="1" applyAlignment="1">
      <alignment/>
    </xf>
    <xf numFmtId="0" fontId="9" fillId="0" borderId="0" xfId="0" applyFont="1" applyAlignment="1">
      <alignment/>
    </xf>
    <xf numFmtId="0" fontId="23" fillId="0" borderId="0" xfId="0" applyFont="1" applyAlignment="1">
      <alignment vertical="center" wrapText="1"/>
    </xf>
    <xf numFmtId="0" fontId="24" fillId="0" borderId="0" xfId="0" applyFont="1" applyAlignment="1">
      <alignment vertical="center" wrapText="1"/>
    </xf>
    <xf numFmtId="0" fontId="23" fillId="0" borderId="0" xfId="0" applyFont="1" applyAlignment="1">
      <alignment/>
    </xf>
    <xf numFmtId="0" fontId="25" fillId="0" borderId="0" xfId="0" applyFont="1" applyAlignment="1">
      <alignment/>
    </xf>
    <xf numFmtId="0" fontId="26" fillId="0" borderId="0" xfId="0" applyFont="1" applyAlignment="1">
      <alignment/>
    </xf>
    <xf numFmtId="0" fontId="26" fillId="35" borderId="15" xfId="0" applyNumberFormat="1" applyFont="1" applyFill="1" applyBorder="1" applyAlignment="1" applyProtection="1">
      <alignment vertical="center" wrapText="1"/>
      <protection/>
    </xf>
    <xf numFmtId="0" fontId="27" fillId="35" borderId="14" xfId="0" applyNumberFormat="1" applyFont="1" applyFill="1" applyBorder="1" applyAlignment="1" applyProtection="1">
      <alignment horizontal="center" vertical="center" wrapText="1"/>
      <protection locked="0"/>
    </xf>
    <xf numFmtId="0" fontId="27" fillId="35" borderId="14" xfId="0" applyNumberFormat="1" applyFont="1" applyFill="1" applyBorder="1" applyAlignment="1" applyProtection="1">
      <alignment horizontal="left" vertical="center" wrapText="1"/>
      <protection/>
    </xf>
    <xf numFmtId="0" fontId="25" fillId="0" borderId="0" xfId="0" applyFont="1" applyAlignment="1">
      <alignment vertical="center" wrapText="1"/>
    </xf>
    <xf numFmtId="0" fontId="25" fillId="0" borderId="0" xfId="0" applyFont="1" applyAlignment="1">
      <alignment vertical="center"/>
    </xf>
    <xf numFmtId="1" fontId="24" fillId="0" borderId="0" xfId="48" applyNumberFormat="1" applyFont="1" applyAlignment="1">
      <alignment/>
      <protection/>
    </xf>
    <xf numFmtId="49" fontId="24" fillId="0" borderId="0" xfId="48" applyNumberFormat="1" applyFont="1">
      <alignment/>
      <protection/>
    </xf>
    <xf numFmtId="0" fontId="24" fillId="0" borderId="0" xfId="48" applyFont="1" applyAlignment="1">
      <alignment horizontal="center" wrapText="1"/>
      <protection/>
    </xf>
    <xf numFmtId="0" fontId="24" fillId="0" borderId="0" xfId="48" applyFont="1" applyAlignment="1">
      <alignment horizontal="center"/>
      <protection/>
    </xf>
    <xf numFmtId="0" fontId="24" fillId="0" borderId="0" xfId="48" applyFont="1">
      <alignment/>
      <protection/>
    </xf>
    <xf numFmtId="0" fontId="28" fillId="0" borderId="0" xfId="48" applyFont="1" applyAlignment="1">
      <alignment horizontal="left"/>
      <protection/>
    </xf>
    <xf numFmtId="0" fontId="28" fillId="0" borderId="0" xfId="48" applyFont="1">
      <alignment/>
      <protection/>
    </xf>
    <xf numFmtId="0" fontId="28" fillId="0" borderId="0" xfId="48" applyFont="1" applyAlignment="1">
      <alignment/>
      <protection/>
    </xf>
    <xf numFmtId="0" fontId="29" fillId="0" borderId="0" xfId="48" applyFont="1">
      <alignment/>
      <protection/>
    </xf>
    <xf numFmtId="0" fontId="29" fillId="0" borderId="0" xfId="48" applyFont="1" applyAlignment="1">
      <alignment horizontal="center"/>
      <protection/>
    </xf>
    <xf numFmtId="0" fontId="29" fillId="0" borderId="0" xfId="48" applyFont="1" applyAlignment="1">
      <alignment/>
      <protection/>
    </xf>
    <xf numFmtId="1" fontId="29" fillId="0" borderId="0" xfId="48" applyNumberFormat="1" applyFont="1" applyAlignment="1">
      <alignment/>
      <protection/>
    </xf>
    <xf numFmtId="49" fontId="29" fillId="0" borderId="0" xfId="48" applyNumberFormat="1" applyFont="1">
      <alignment/>
      <protection/>
    </xf>
    <xf numFmtId="0" fontId="29" fillId="0" borderId="0" xfId="48" applyFont="1" applyAlignment="1">
      <alignment horizontal="center" wrapText="1"/>
      <protection/>
    </xf>
    <xf numFmtId="0" fontId="28" fillId="0" borderId="0" xfId="48" applyFont="1" applyAlignment="1">
      <alignment horizontal="center"/>
      <protection/>
    </xf>
    <xf numFmtId="0" fontId="31" fillId="0" borderId="0" xfId="48" applyFont="1">
      <alignment/>
      <protection/>
    </xf>
    <xf numFmtId="0" fontId="25" fillId="0" borderId="0" xfId="48" applyFont="1">
      <alignment/>
      <protection/>
    </xf>
    <xf numFmtId="0" fontId="29" fillId="0" borderId="0" xfId="48" applyFont="1" applyAlignment="1">
      <alignment horizontal="center" vertical="center" wrapText="1"/>
      <protection/>
    </xf>
    <xf numFmtId="3" fontId="28" fillId="35" borderId="12" xfId="48" applyNumberFormat="1" applyFont="1" applyFill="1" applyBorder="1" applyAlignment="1">
      <alignment horizontal="center" vertical="center"/>
      <protection/>
    </xf>
    <xf numFmtId="0" fontId="28" fillId="35" borderId="11" xfId="48" applyNumberFormat="1" applyFont="1" applyFill="1" applyBorder="1" applyAlignment="1">
      <alignment horizontal="center" vertical="center"/>
      <protection/>
    </xf>
    <xf numFmtId="0" fontId="28" fillId="35" borderId="11" xfId="48" applyFont="1" applyFill="1" applyBorder="1" applyAlignment="1">
      <alignment horizontal="center" vertical="center"/>
      <protection/>
    </xf>
    <xf numFmtId="0" fontId="28" fillId="35" borderId="10" xfId="48" applyFont="1" applyFill="1" applyBorder="1" applyAlignment="1">
      <alignment horizontal="center" vertical="center"/>
      <protection/>
    </xf>
    <xf numFmtId="0" fontId="28" fillId="35" borderId="12" xfId="48" applyFont="1" applyFill="1" applyBorder="1" applyAlignment="1">
      <alignment horizontal="center" vertical="center"/>
      <protection/>
    </xf>
    <xf numFmtId="0" fontId="17" fillId="0" borderId="15" xfId="48" applyFont="1" applyFill="1" applyBorder="1">
      <alignment/>
      <protection/>
    </xf>
    <xf numFmtId="0" fontId="17" fillId="0" borderId="14" xfId="48" applyNumberFormat="1" applyFont="1" applyFill="1" applyBorder="1" applyProtection="1">
      <alignment/>
      <protection/>
    </xf>
    <xf numFmtId="0" fontId="17" fillId="0" borderId="14" xfId="48" applyFont="1" applyFill="1" applyBorder="1">
      <alignment/>
      <protection/>
    </xf>
    <xf numFmtId="0" fontId="16" fillId="0" borderId="14" xfId="48" applyNumberFormat="1" applyFont="1" applyFill="1" applyBorder="1" applyProtection="1">
      <alignment/>
      <protection locked="0"/>
    </xf>
    <xf numFmtId="0" fontId="17" fillId="0" borderId="14" xfId="48" applyFont="1" applyFill="1" applyBorder="1" applyAlignment="1">
      <alignment horizontal="center"/>
      <protection/>
    </xf>
    <xf numFmtId="0" fontId="16" fillId="0" borderId="14" xfId="48" applyNumberFormat="1" applyFont="1" applyFill="1" applyBorder="1" applyAlignment="1" applyProtection="1">
      <alignment horizontal="right"/>
      <protection/>
    </xf>
    <xf numFmtId="3" fontId="17" fillId="0" borderId="14" xfId="48" applyNumberFormat="1" applyFont="1" applyFill="1" applyBorder="1" applyAlignment="1" applyProtection="1">
      <alignment horizontal="right"/>
      <protection locked="0"/>
    </xf>
    <xf numFmtId="4" fontId="17" fillId="0" borderId="14" xfId="48" applyNumberFormat="1" applyFont="1" applyFill="1" applyBorder="1" applyAlignment="1" applyProtection="1">
      <alignment horizontal="right"/>
      <protection locked="0"/>
    </xf>
    <xf numFmtId="3" fontId="16" fillId="0" borderId="14" xfId="48" applyNumberFormat="1" applyFont="1" applyFill="1" applyBorder="1" applyProtection="1">
      <alignment/>
      <protection locked="0"/>
    </xf>
    <xf numFmtId="1" fontId="17" fillId="0" borderId="14" xfId="48" applyNumberFormat="1" applyFont="1" applyFill="1" applyBorder="1">
      <alignment/>
      <protection/>
    </xf>
    <xf numFmtId="0" fontId="17" fillId="0" borderId="13" xfId="48" applyFont="1" applyFill="1" applyBorder="1">
      <alignment/>
      <protection/>
    </xf>
    <xf numFmtId="0" fontId="26" fillId="0" borderId="0" xfId="48" applyFont="1">
      <alignment/>
      <protection/>
    </xf>
    <xf numFmtId="3" fontId="16" fillId="0" borderId="14" xfId="48" applyNumberFormat="1" applyFont="1" applyFill="1" applyBorder="1" applyAlignment="1" applyProtection="1">
      <alignment horizontal="right"/>
      <protection locked="0"/>
    </xf>
    <xf numFmtId="4" fontId="26" fillId="0" borderId="0" xfId="48" applyNumberFormat="1" applyFont="1">
      <alignment/>
      <protection/>
    </xf>
    <xf numFmtId="0" fontId="17" fillId="0" borderId="14" xfId="48" applyNumberFormat="1" applyFont="1" applyFill="1" applyBorder="1" applyAlignment="1" applyProtection="1">
      <alignment horizontal="left"/>
      <protection/>
    </xf>
    <xf numFmtId="0" fontId="17" fillId="0" borderId="14" xfId="48" applyNumberFormat="1" applyFont="1" applyFill="1" applyBorder="1" applyAlignment="1" quotePrefix="1">
      <alignment/>
      <protection/>
    </xf>
    <xf numFmtId="49" fontId="17" fillId="0" borderId="14" xfId="48" applyNumberFormat="1" applyFont="1" applyFill="1" applyBorder="1" applyAlignment="1">
      <alignment horizontal="right"/>
      <protection/>
    </xf>
    <xf numFmtId="3" fontId="16" fillId="0" borderId="14" xfId="48" applyNumberFormat="1" applyFont="1" applyFill="1" applyBorder="1" applyAlignment="1" applyProtection="1">
      <alignment horizontal="right" vertical="center"/>
      <protection/>
    </xf>
    <xf numFmtId="4" fontId="16" fillId="0" borderId="14" xfId="48" applyNumberFormat="1" applyFont="1" applyFill="1" applyBorder="1" applyAlignment="1" applyProtection="1">
      <alignment horizontal="right" vertical="center"/>
      <protection/>
    </xf>
    <xf numFmtId="3" fontId="16" fillId="0" borderId="14" xfId="48" applyNumberFormat="1" applyFont="1" applyFill="1" applyBorder="1" applyAlignment="1" applyProtection="1">
      <alignment horizontal="right" vertical="justify"/>
      <protection locked="0"/>
    </xf>
    <xf numFmtId="0" fontId="16" fillId="0" borderId="14" xfId="48" applyNumberFormat="1" applyFont="1" applyFill="1" applyBorder="1" applyAlignment="1" applyProtection="1">
      <alignment horizontal="right"/>
      <protection locked="0"/>
    </xf>
    <xf numFmtId="0" fontId="17" fillId="0" borderId="14" xfId="48" applyFont="1" applyFill="1" applyBorder="1" applyAlignment="1">
      <alignment/>
      <protection/>
    </xf>
    <xf numFmtId="0" fontId="18" fillId="0" borderId="15" xfId="48" applyFont="1" applyFill="1" applyBorder="1">
      <alignment/>
      <protection/>
    </xf>
    <xf numFmtId="0" fontId="18" fillId="0" borderId="14" xfId="48" applyNumberFormat="1" applyFont="1" applyFill="1" applyBorder="1" applyAlignment="1" applyProtection="1">
      <alignment horizontal="left"/>
      <protection/>
    </xf>
    <xf numFmtId="0" fontId="18" fillId="0" borderId="14" xfId="48" applyFont="1" applyFill="1" applyBorder="1" applyAlignment="1">
      <alignment/>
      <protection/>
    </xf>
    <xf numFmtId="49" fontId="18" fillId="0" borderId="14" xfId="48" applyNumberFormat="1" applyFont="1" applyFill="1" applyBorder="1" applyAlignment="1">
      <alignment horizontal="right"/>
      <protection/>
    </xf>
    <xf numFmtId="0" fontId="18" fillId="0" borderId="14" xfId="48" applyFont="1" applyFill="1" applyBorder="1" applyAlignment="1">
      <alignment horizontal="center"/>
      <protection/>
    </xf>
    <xf numFmtId="0" fontId="19" fillId="0" borderId="14" xfId="48" applyNumberFormat="1" applyFont="1" applyFill="1" applyBorder="1" applyAlignment="1" applyProtection="1">
      <alignment horizontal="right"/>
      <protection/>
    </xf>
    <xf numFmtId="3" fontId="19" fillId="0" borderId="14" xfId="48" applyNumberFormat="1" applyFont="1" applyFill="1" applyBorder="1" applyAlignment="1" applyProtection="1">
      <alignment horizontal="right"/>
      <protection locked="0"/>
    </xf>
    <xf numFmtId="0" fontId="18" fillId="0" borderId="14" xfId="48" applyFont="1" applyFill="1" applyBorder="1">
      <alignment/>
      <protection/>
    </xf>
    <xf numFmtId="3" fontId="18" fillId="0" borderId="14" xfId="48" applyNumberFormat="1" applyFont="1" applyFill="1" applyBorder="1" applyAlignment="1" applyProtection="1">
      <alignment horizontal="right"/>
      <protection locked="0"/>
    </xf>
    <xf numFmtId="4" fontId="18" fillId="0" borderId="14" xfId="48" applyNumberFormat="1" applyFont="1" applyFill="1" applyBorder="1" applyAlignment="1" applyProtection="1">
      <alignment horizontal="right"/>
      <protection locked="0"/>
    </xf>
    <xf numFmtId="3" fontId="19" fillId="0" borderId="14" xfId="48" applyNumberFormat="1" applyFont="1" applyFill="1" applyBorder="1" applyProtection="1">
      <alignment/>
      <protection locked="0"/>
    </xf>
    <xf numFmtId="1" fontId="18" fillId="0" borderId="14" xfId="48" applyNumberFormat="1" applyFont="1" applyFill="1" applyBorder="1">
      <alignment/>
      <protection/>
    </xf>
    <xf numFmtId="0" fontId="18" fillId="0" borderId="13" xfId="48" applyFont="1" applyFill="1" applyBorder="1">
      <alignment/>
      <protection/>
    </xf>
    <xf numFmtId="3" fontId="19" fillId="0" borderId="14" xfId="48" applyNumberFormat="1" applyFont="1" applyFill="1" applyBorder="1" applyAlignment="1" applyProtection="1">
      <alignment horizontal="right" vertical="center"/>
      <protection/>
    </xf>
    <xf numFmtId="4" fontId="19" fillId="0" borderId="14" xfId="48" applyNumberFormat="1" applyFont="1" applyFill="1" applyBorder="1" applyAlignment="1" applyProtection="1">
      <alignment horizontal="right" vertical="center"/>
      <protection/>
    </xf>
    <xf numFmtId="3" fontId="19" fillId="0" borderId="14" xfId="48" applyNumberFormat="1" applyFont="1" applyFill="1" applyBorder="1" applyAlignment="1" applyProtection="1">
      <alignment horizontal="right" vertical="justify"/>
      <protection locked="0"/>
    </xf>
    <xf numFmtId="1" fontId="16" fillId="0" borderId="14" xfId="48" applyNumberFormat="1" applyFont="1" applyFill="1" applyBorder="1" applyAlignment="1" applyProtection="1">
      <alignment horizontal="right"/>
      <protection/>
    </xf>
    <xf numFmtId="0" fontId="18" fillId="0" borderId="14" xfId="48" applyNumberFormat="1" applyFont="1" applyFill="1" applyBorder="1" applyAlignment="1" quotePrefix="1">
      <alignment/>
      <protection/>
    </xf>
    <xf numFmtId="0" fontId="18" fillId="0" borderId="14" xfId="48" applyFont="1" applyFill="1" applyBorder="1" applyAlignment="1">
      <alignment horizontal="right"/>
      <protection/>
    </xf>
    <xf numFmtId="0" fontId="18" fillId="0" borderId="14" xfId="48" applyNumberFormat="1" applyFont="1" applyFill="1" applyBorder="1" applyProtection="1">
      <alignment/>
      <protection/>
    </xf>
    <xf numFmtId="0" fontId="17" fillId="0" borderId="14" xfId="48" applyFont="1" applyFill="1" applyBorder="1" applyAlignment="1">
      <alignment horizontal="right"/>
      <protection/>
    </xf>
    <xf numFmtId="0" fontId="17" fillId="0" borderId="12" xfId="48" applyFont="1" applyFill="1" applyBorder="1">
      <alignment/>
      <protection/>
    </xf>
    <xf numFmtId="0" fontId="17" fillId="0" borderId="11" xfId="48" applyNumberFormat="1" applyFont="1" applyFill="1" applyBorder="1" applyProtection="1">
      <alignment/>
      <protection/>
    </xf>
    <xf numFmtId="0" fontId="17" fillId="0" borderId="11" xfId="48" applyFont="1" applyFill="1" applyBorder="1" applyAlignment="1">
      <alignment/>
      <protection/>
    </xf>
    <xf numFmtId="0" fontId="18" fillId="0" borderId="11" xfId="48" applyFont="1" applyFill="1" applyBorder="1" applyAlignment="1">
      <alignment horizontal="center"/>
      <protection/>
    </xf>
    <xf numFmtId="0" fontId="16" fillId="0" borderId="11" xfId="48" applyNumberFormat="1" applyFont="1" applyFill="1" applyBorder="1" applyAlignment="1" applyProtection="1">
      <alignment horizontal="right"/>
      <protection/>
    </xf>
    <xf numFmtId="3" fontId="16" fillId="0" borderId="11" xfId="48" applyNumberFormat="1" applyFont="1" applyFill="1" applyBorder="1" applyAlignment="1" applyProtection="1">
      <alignment horizontal="right"/>
      <protection locked="0"/>
    </xf>
    <xf numFmtId="0" fontId="17" fillId="0" borderId="11" xfId="48" applyFont="1" applyFill="1" applyBorder="1">
      <alignment/>
      <protection/>
    </xf>
    <xf numFmtId="3" fontId="17" fillId="0" borderId="11" xfId="48" applyNumberFormat="1" applyFont="1" applyFill="1" applyBorder="1" applyAlignment="1" applyProtection="1">
      <alignment horizontal="right"/>
      <protection locked="0"/>
    </xf>
    <xf numFmtId="4" fontId="17" fillId="0" borderId="11" xfId="48" applyNumberFormat="1" applyFont="1" applyFill="1" applyBorder="1" applyAlignment="1" applyProtection="1">
      <alignment horizontal="right"/>
      <protection locked="0"/>
    </xf>
    <xf numFmtId="1" fontId="17" fillId="0" borderId="11" xfId="48" applyNumberFormat="1" applyFont="1" applyFill="1" applyBorder="1">
      <alignment/>
      <protection/>
    </xf>
    <xf numFmtId="0" fontId="17" fillId="0" borderId="10" xfId="48" applyFont="1" applyFill="1" applyBorder="1">
      <alignment/>
      <protection/>
    </xf>
    <xf numFmtId="3" fontId="25" fillId="0" borderId="0" xfId="48" applyNumberFormat="1" applyFont="1">
      <alignment/>
      <protection/>
    </xf>
    <xf numFmtId="4" fontId="25" fillId="0" borderId="0" xfId="48" applyNumberFormat="1" applyFont="1">
      <alignment/>
      <protection/>
    </xf>
    <xf numFmtId="0" fontId="28" fillId="0" borderId="0" xfId="48" applyFont="1" applyFill="1" applyBorder="1" applyAlignment="1">
      <alignment horizontal="left" vertical="center" wrapText="1"/>
      <protection/>
    </xf>
    <xf numFmtId="2" fontId="29" fillId="0" borderId="0" xfId="48" applyNumberFormat="1" applyFont="1" applyFill="1" applyBorder="1" applyAlignment="1" applyProtection="1">
      <alignment horizontal="left" vertical="center" wrapText="1"/>
      <protection locked="0"/>
    </xf>
    <xf numFmtId="2" fontId="29" fillId="0" borderId="0" xfId="48" applyNumberFormat="1" applyFont="1" applyFill="1" applyBorder="1" applyAlignment="1" applyProtection="1">
      <alignment horizontal="center" vertical="center" wrapText="1"/>
      <protection locked="0"/>
    </xf>
    <xf numFmtId="0" fontId="29" fillId="0" borderId="0" xfId="46" applyNumberFormat="1" applyFont="1" applyFill="1" applyBorder="1" applyAlignment="1" applyProtection="1">
      <alignment horizontal="center" vertical="center" wrapText="1"/>
      <protection locked="0"/>
    </xf>
    <xf numFmtId="0" fontId="29" fillId="0" borderId="0" xfId="48" applyFont="1" applyFill="1" applyBorder="1" applyAlignment="1">
      <alignment horizontal="center" vertical="center" wrapText="1"/>
      <protection/>
    </xf>
    <xf numFmtId="0" fontId="29" fillId="0" borderId="0" xfId="48" applyFont="1" applyFill="1" applyAlignment="1">
      <alignment horizontal="left"/>
      <protection/>
    </xf>
    <xf numFmtId="0" fontId="29" fillId="0" borderId="0" xfId="48" applyFont="1" applyFill="1" applyAlignment="1">
      <alignment horizontal="left" wrapText="1"/>
      <protection/>
    </xf>
    <xf numFmtId="0" fontId="28" fillId="35" borderId="23" xfId="48" applyFont="1" applyFill="1" applyBorder="1" applyAlignment="1">
      <alignment horizontal="center" vertical="center"/>
      <protection/>
    </xf>
    <xf numFmtId="0" fontId="17" fillId="0" borderId="14" xfId="48" applyNumberFormat="1" applyFont="1" applyFill="1" applyBorder="1" applyAlignment="1" quotePrefix="1">
      <alignment horizontal="left" vertical="center"/>
      <protection/>
    </xf>
    <xf numFmtId="0" fontId="16" fillId="0" borderId="22" xfId="48" applyNumberFormat="1" applyFont="1" applyFill="1" applyBorder="1" applyAlignment="1" applyProtection="1">
      <alignment horizontal="left"/>
      <protection locked="0"/>
    </xf>
    <xf numFmtId="4" fontId="16" fillId="0" borderId="16" xfId="48" applyNumberFormat="1" applyFont="1" applyFill="1" applyBorder="1" applyProtection="1">
      <alignment/>
      <protection locked="0"/>
    </xf>
    <xf numFmtId="0" fontId="17" fillId="0" borderId="24" xfId="48" applyFont="1" applyFill="1" applyBorder="1">
      <alignment/>
      <protection/>
    </xf>
    <xf numFmtId="0" fontId="17" fillId="0" borderId="16" xfId="48" applyFont="1" applyFill="1" applyBorder="1">
      <alignment/>
      <protection/>
    </xf>
    <xf numFmtId="3" fontId="17" fillId="0" borderId="16" xfId="48" applyNumberFormat="1" applyFont="1" applyFill="1" applyBorder="1" applyAlignment="1" applyProtection="1">
      <alignment horizontal="right"/>
      <protection locked="0"/>
    </xf>
    <xf numFmtId="4" fontId="17" fillId="0" borderId="16" xfId="48" applyNumberFormat="1" applyFont="1" applyFill="1" applyBorder="1" applyAlignment="1" applyProtection="1">
      <alignment vertical="center" wrapText="1"/>
      <protection/>
    </xf>
    <xf numFmtId="4" fontId="17" fillId="0" borderId="25" xfId="48" applyNumberFormat="1" applyFont="1" applyFill="1" applyBorder="1" applyAlignment="1" applyProtection="1">
      <alignment vertical="center" wrapText="1"/>
      <protection/>
    </xf>
    <xf numFmtId="4" fontId="17" fillId="0" borderId="25" xfId="48" applyNumberFormat="1" applyFont="1" applyFill="1" applyBorder="1" applyAlignment="1" applyProtection="1">
      <alignment vertical="center" wrapText="1"/>
      <protection locked="0"/>
    </xf>
    <xf numFmtId="1" fontId="17" fillId="0" borderId="26" xfId="48" applyNumberFormat="1" applyFont="1" applyBorder="1" applyAlignment="1">
      <alignment vertical="center" wrapText="1"/>
      <protection/>
    </xf>
    <xf numFmtId="1" fontId="17" fillId="0" borderId="16" xfId="48" applyNumberFormat="1" applyFont="1" applyBorder="1" applyAlignment="1">
      <alignment vertical="center" wrapText="1"/>
      <protection/>
    </xf>
    <xf numFmtId="0" fontId="17" fillId="0" borderId="14" xfId="48" applyFont="1" applyFill="1" applyBorder="1" applyAlignment="1">
      <alignment vertical="center"/>
      <protection/>
    </xf>
    <xf numFmtId="1" fontId="16" fillId="0" borderId="14" xfId="48" applyNumberFormat="1" applyFont="1" applyFill="1" applyBorder="1" applyAlignment="1" applyProtection="1">
      <alignment horizontal="left"/>
      <protection/>
    </xf>
    <xf numFmtId="0" fontId="17" fillId="0" borderId="22" xfId="48" applyFont="1" applyFill="1" applyBorder="1" applyAlignment="1">
      <alignment horizontal="left" vertical="center"/>
      <protection/>
    </xf>
    <xf numFmtId="4" fontId="16" fillId="0" borderId="14" xfId="48" applyNumberFormat="1" applyFont="1" applyFill="1" applyBorder="1" applyProtection="1">
      <alignment/>
      <protection locked="0"/>
    </xf>
    <xf numFmtId="0" fontId="17" fillId="0" borderId="20" xfId="48" applyFont="1" applyFill="1" applyBorder="1">
      <alignment/>
      <protection/>
    </xf>
    <xf numFmtId="4" fontId="17" fillId="0" borderId="22" xfId="48" applyNumberFormat="1" applyFont="1" applyFill="1" applyBorder="1" applyAlignment="1" applyProtection="1">
      <alignment vertical="center" wrapText="1"/>
      <protection locked="0"/>
    </xf>
    <xf numFmtId="0" fontId="17" fillId="0" borderId="14" xfId="48" applyFont="1" applyFill="1" applyBorder="1" applyAlignment="1">
      <alignment vertical="center" wrapText="1"/>
      <protection/>
    </xf>
    <xf numFmtId="0" fontId="17" fillId="0" borderId="14" xfId="48" applyFont="1" applyFill="1" applyBorder="1" applyAlignment="1">
      <alignment horizontal="left" wrapText="1"/>
      <protection/>
    </xf>
    <xf numFmtId="0" fontId="16" fillId="0" borderId="14" xfId="48" applyNumberFormat="1" applyFont="1" applyFill="1" applyBorder="1" applyProtection="1">
      <alignment/>
      <protection/>
    </xf>
    <xf numFmtId="0" fontId="16" fillId="0" borderId="22" xfId="48" applyNumberFormat="1" applyFont="1" applyFill="1" applyBorder="1" applyAlignment="1" applyProtection="1">
      <alignment horizontal="left"/>
      <protection/>
    </xf>
    <xf numFmtId="0" fontId="16" fillId="0" borderId="14" xfId="48" applyNumberFormat="1" applyFont="1" applyFill="1" applyBorder="1" applyAlignment="1" applyProtection="1">
      <alignment wrapText="1" shrinkToFit="1"/>
      <protection locked="0"/>
    </xf>
    <xf numFmtId="0" fontId="17" fillId="0" borderId="14" xfId="48" applyFont="1" applyFill="1" applyBorder="1" applyAlignment="1">
      <alignment horizontal="left"/>
      <protection/>
    </xf>
    <xf numFmtId="0" fontId="17" fillId="0" borderId="14" xfId="37" applyNumberFormat="1" applyFont="1" applyFill="1" applyBorder="1" applyAlignment="1" applyProtection="1">
      <alignment horizontal="left"/>
      <protection locked="0"/>
    </xf>
    <xf numFmtId="4" fontId="17" fillId="0" borderId="22" xfId="48" applyNumberFormat="1" applyFont="1" applyFill="1" applyBorder="1" applyAlignment="1" applyProtection="1">
      <alignment vertical="center" wrapText="1"/>
      <protection/>
    </xf>
    <xf numFmtId="0" fontId="16" fillId="0" borderId="14" xfId="48" applyNumberFormat="1" applyFont="1" applyFill="1" applyBorder="1" applyAlignment="1" applyProtection="1">
      <alignment horizontal="left"/>
      <protection/>
    </xf>
    <xf numFmtId="0" fontId="16" fillId="0" borderId="14" xfId="48" applyNumberFormat="1" applyFont="1" applyFill="1" applyBorder="1" applyAlignment="1" applyProtection="1">
      <alignment horizontal="left"/>
      <protection locked="0"/>
    </xf>
    <xf numFmtId="0" fontId="19" fillId="0" borderId="14" xfId="48" applyNumberFormat="1" applyFont="1" applyFill="1" applyBorder="1" applyProtection="1">
      <alignment/>
      <protection locked="0"/>
    </xf>
    <xf numFmtId="1" fontId="19" fillId="0" borderId="14" xfId="48" applyNumberFormat="1" applyFont="1" applyFill="1" applyBorder="1" applyAlignment="1" applyProtection="1">
      <alignment horizontal="left"/>
      <protection/>
    </xf>
    <xf numFmtId="4" fontId="19" fillId="0" borderId="14" xfId="48" applyNumberFormat="1" applyFont="1" applyFill="1" applyBorder="1" applyProtection="1">
      <alignment/>
      <protection locked="0"/>
    </xf>
    <xf numFmtId="0" fontId="18" fillId="0" borderId="20" xfId="48" applyFont="1" applyFill="1" applyBorder="1">
      <alignment/>
      <protection/>
    </xf>
    <xf numFmtId="4" fontId="18" fillId="0" borderId="16" xfId="48" applyNumberFormat="1" applyFont="1" applyFill="1" applyBorder="1" applyAlignment="1" applyProtection="1">
      <alignment vertical="center" wrapText="1"/>
      <protection/>
    </xf>
    <xf numFmtId="4" fontId="18" fillId="0" borderId="22" xfId="48" applyNumberFormat="1" applyFont="1" applyFill="1" applyBorder="1" applyAlignment="1" applyProtection="1">
      <alignment vertical="center" wrapText="1"/>
      <protection locked="0"/>
    </xf>
    <xf numFmtId="0" fontId="18" fillId="0" borderId="14" xfId="48" applyFont="1" applyFill="1" applyBorder="1" applyAlignment="1">
      <alignment vertical="center" wrapText="1"/>
      <protection/>
    </xf>
    <xf numFmtId="0" fontId="17" fillId="0" borderId="22" xfId="48" applyFont="1" applyFill="1" applyBorder="1" applyAlignment="1">
      <alignment horizontal="left"/>
      <protection/>
    </xf>
    <xf numFmtId="0" fontId="16" fillId="0" borderId="14" xfId="48" applyNumberFormat="1" applyFont="1" applyFill="1" applyBorder="1" applyAlignment="1" applyProtection="1">
      <alignment horizontal="left" wrapText="1" shrinkToFit="1"/>
      <protection/>
    </xf>
    <xf numFmtId="4" fontId="18" fillId="0" borderId="25" xfId="48" applyNumberFormat="1" applyFont="1" applyFill="1" applyBorder="1" applyAlignment="1" applyProtection="1">
      <alignment vertical="center" wrapText="1"/>
      <protection/>
    </xf>
    <xf numFmtId="0" fontId="19" fillId="0" borderId="14" xfId="48" applyNumberFormat="1" applyFont="1" applyFill="1" applyBorder="1" applyProtection="1">
      <alignment/>
      <protection/>
    </xf>
    <xf numFmtId="0" fontId="17" fillId="0" borderId="14" xfId="48" applyNumberFormat="1" applyFont="1" applyFill="1" applyBorder="1" applyAlignment="1" applyProtection="1">
      <alignment horizontal="left"/>
      <protection locked="0"/>
    </xf>
    <xf numFmtId="0" fontId="17" fillId="0" borderId="22" xfId="48" applyFont="1" applyFill="1" applyBorder="1" applyAlignment="1">
      <alignment horizontal="left" wrapText="1"/>
      <protection/>
    </xf>
    <xf numFmtId="4" fontId="18" fillId="0" borderId="22" xfId="48" applyNumberFormat="1" applyFont="1" applyFill="1" applyBorder="1" applyAlignment="1" applyProtection="1">
      <alignment vertical="center" wrapText="1"/>
      <protection/>
    </xf>
    <xf numFmtId="4" fontId="16" fillId="0" borderId="14" xfId="48" applyNumberFormat="1" applyFont="1" applyFill="1" applyBorder="1" applyAlignment="1" applyProtection="1">
      <alignment horizontal="right"/>
      <protection locked="0"/>
    </xf>
    <xf numFmtId="0" fontId="17" fillId="0" borderId="14" xfId="48" applyNumberFormat="1" applyFont="1" applyFill="1" applyBorder="1" applyAlignment="1">
      <alignment horizontal="left" vertical="center"/>
      <protection/>
    </xf>
    <xf numFmtId="4" fontId="18" fillId="0" borderId="25" xfId="48" applyNumberFormat="1" applyFont="1" applyFill="1" applyBorder="1" applyAlignment="1" applyProtection="1">
      <alignment vertical="center" wrapText="1"/>
      <protection locked="0"/>
    </xf>
    <xf numFmtId="0" fontId="18" fillId="0" borderId="14" xfId="48" applyNumberFormat="1" applyFont="1" applyFill="1" applyBorder="1" applyAlignment="1" applyProtection="1">
      <alignment horizontal="left"/>
      <protection locked="0"/>
    </xf>
    <xf numFmtId="0" fontId="18" fillId="0" borderId="14" xfId="48" applyFont="1" applyFill="1" applyBorder="1" applyAlignment="1">
      <alignment horizontal="left"/>
      <protection/>
    </xf>
    <xf numFmtId="0" fontId="19" fillId="0" borderId="14" xfId="48" applyNumberFormat="1" applyFont="1" applyFill="1" applyBorder="1" applyAlignment="1" applyProtection="1">
      <alignment horizontal="left"/>
      <protection locked="0"/>
    </xf>
    <xf numFmtId="4" fontId="16" fillId="0" borderId="14" xfId="48" applyNumberFormat="1" applyFont="1" applyFill="1" applyBorder="1" applyAlignment="1" applyProtection="1">
      <alignment horizontal="right" vertical="justify"/>
      <protection locked="0"/>
    </xf>
    <xf numFmtId="0" fontId="19" fillId="0" borderId="22" xfId="48" applyNumberFormat="1" applyFont="1" applyFill="1" applyBorder="1" applyAlignment="1" applyProtection="1">
      <alignment horizontal="left" vertical="center"/>
      <protection locked="0"/>
    </xf>
    <xf numFmtId="0" fontId="18" fillId="0" borderId="14" xfId="48" applyNumberFormat="1" applyFont="1" applyFill="1" applyBorder="1" applyAlignment="1">
      <alignment vertical="center"/>
      <protection/>
    </xf>
    <xf numFmtId="0" fontId="18" fillId="0" borderId="14" xfId="37" applyNumberFormat="1" applyFont="1" applyFill="1" applyBorder="1" applyAlignment="1" applyProtection="1">
      <alignment horizontal="left"/>
      <protection locked="0"/>
    </xf>
    <xf numFmtId="0" fontId="17" fillId="0" borderId="14" xfId="48" applyNumberFormat="1" applyFont="1" applyFill="1" applyBorder="1" applyAlignment="1">
      <alignment vertical="center"/>
      <protection/>
    </xf>
    <xf numFmtId="0" fontId="16" fillId="0" borderId="11" xfId="48" applyNumberFormat="1" applyFont="1" applyFill="1" applyBorder="1" applyProtection="1">
      <alignment/>
      <protection locked="0"/>
    </xf>
    <xf numFmtId="1" fontId="16" fillId="0" borderId="11" xfId="48" applyNumberFormat="1" applyFont="1" applyFill="1" applyBorder="1" applyAlignment="1" applyProtection="1">
      <alignment horizontal="left"/>
      <protection/>
    </xf>
    <xf numFmtId="0" fontId="17" fillId="0" borderId="11" xfId="48" applyFont="1" applyFill="1" applyBorder="1" applyAlignment="1">
      <alignment horizontal="center"/>
      <protection/>
    </xf>
    <xf numFmtId="0" fontId="16" fillId="0" borderId="23" xfId="48" applyNumberFormat="1" applyFont="1" applyFill="1" applyBorder="1" applyAlignment="1" applyProtection="1">
      <alignment horizontal="left"/>
      <protection locked="0"/>
    </xf>
    <xf numFmtId="4" fontId="16" fillId="0" borderId="11" xfId="48" applyNumberFormat="1" applyFont="1" applyFill="1" applyBorder="1" applyProtection="1">
      <alignment/>
      <protection locked="0"/>
    </xf>
    <xf numFmtId="0" fontId="17" fillId="0" borderId="27" xfId="48" applyFont="1" applyFill="1" applyBorder="1">
      <alignment/>
      <protection/>
    </xf>
    <xf numFmtId="4" fontId="17" fillId="0" borderId="28" xfId="48" applyNumberFormat="1" applyFont="1" applyFill="1" applyBorder="1" applyAlignment="1" applyProtection="1">
      <alignment vertical="center" wrapText="1"/>
      <protection/>
    </xf>
    <xf numFmtId="4" fontId="17" fillId="0" borderId="11" xfId="48" applyNumberFormat="1" applyFont="1" applyFill="1" applyBorder="1" applyAlignment="1" applyProtection="1">
      <alignment vertical="center" wrapText="1"/>
      <protection/>
    </xf>
    <xf numFmtId="4" fontId="17" fillId="0" borderId="23" xfId="48" applyNumberFormat="1" applyFont="1" applyFill="1" applyBorder="1" applyAlignment="1" applyProtection="1">
      <alignment vertical="center" wrapText="1"/>
      <protection locked="0"/>
    </xf>
    <xf numFmtId="1" fontId="17" fillId="0" borderId="29" xfId="48" applyNumberFormat="1" applyFont="1" applyBorder="1" applyAlignment="1">
      <alignment vertical="center" wrapText="1"/>
      <protection/>
    </xf>
    <xf numFmtId="0" fontId="17" fillId="0" borderId="11" xfId="48" applyFont="1" applyFill="1" applyBorder="1" applyAlignment="1">
      <alignment vertical="center" wrapText="1"/>
      <protection/>
    </xf>
    <xf numFmtId="0" fontId="19" fillId="0" borderId="22" xfId="48" applyNumberFormat="1" applyFont="1" applyFill="1" applyBorder="1" applyAlignment="1" applyProtection="1">
      <alignment horizontal="left"/>
      <protection locked="0"/>
    </xf>
    <xf numFmtId="0" fontId="17" fillId="0" borderId="11" xfId="48" applyNumberFormat="1" applyFont="1" applyFill="1" applyBorder="1" applyAlignment="1" quotePrefix="1">
      <alignment/>
      <protection/>
    </xf>
    <xf numFmtId="0" fontId="17" fillId="0" borderId="11" xfId="48" applyFont="1" applyFill="1" applyBorder="1" applyAlignment="1">
      <alignment horizontal="left"/>
      <protection/>
    </xf>
    <xf numFmtId="4" fontId="16" fillId="0" borderId="11" xfId="48" applyNumberFormat="1" applyFont="1" applyFill="1" applyBorder="1" applyAlignment="1" applyProtection="1">
      <alignment horizontal="right"/>
      <protection locked="0"/>
    </xf>
    <xf numFmtId="4" fontId="18" fillId="0" borderId="11" xfId="48" applyNumberFormat="1" applyFont="1" applyFill="1" applyBorder="1" applyAlignment="1" applyProtection="1">
      <alignment vertical="center" wrapText="1"/>
      <protection/>
    </xf>
    <xf numFmtId="1" fontId="17" fillId="0" borderId="30" xfId="48" applyNumberFormat="1" applyFont="1" applyBorder="1" applyAlignment="1">
      <alignment vertical="center" wrapText="1"/>
      <protection/>
    </xf>
    <xf numFmtId="0" fontId="3" fillId="0" borderId="0" xfId="0" applyFont="1" applyAlignment="1">
      <alignment horizontal="center" vertical="center" wrapText="1"/>
    </xf>
    <xf numFmtId="0" fontId="2" fillId="0" borderId="0" xfId="0" applyFont="1" applyAlignment="1">
      <alignment horizontal="center" vertical="center" wrapText="1"/>
    </xf>
    <xf numFmtId="0" fontId="15" fillId="0" borderId="22" xfId="0" applyFont="1" applyBorder="1" applyAlignment="1">
      <alignment horizontal="left"/>
    </xf>
    <xf numFmtId="0" fontId="15" fillId="0" borderId="21" xfId="0" applyFont="1" applyBorder="1" applyAlignment="1">
      <alignment/>
    </xf>
    <xf numFmtId="0" fontId="15" fillId="0" borderId="20" xfId="0" applyFont="1" applyBorder="1" applyAlignment="1">
      <alignment/>
    </xf>
    <xf numFmtId="0" fontId="13" fillId="0" borderId="22" xfId="0" applyFont="1" applyBorder="1" applyAlignment="1">
      <alignment wrapText="1"/>
    </xf>
    <xf numFmtId="0" fontId="12" fillId="0" borderId="21" xfId="0" applyFont="1" applyBorder="1" applyAlignment="1">
      <alignment wrapText="1"/>
    </xf>
    <xf numFmtId="0" fontId="13" fillId="34" borderId="22" xfId="0" applyFont="1" applyFill="1" applyBorder="1" applyAlignment="1">
      <alignment/>
    </xf>
    <xf numFmtId="0" fontId="13" fillId="34" borderId="21" xfId="0" applyFont="1" applyFill="1" applyBorder="1" applyAlignment="1">
      <alignment/>
    </xf>
    <xf numFmtId="0" fontId="13" fillId="34" borderId="20" xfId="0" applyFont="1" applyFill="1" applyBorder="1" applyAlignment="1">
      <alignment/>
    </xf>
    <xf numFmtId="0" fontId="5" fillId="0" borderId="31" xfId="0" applyFont="1" applyBorder="1" applyAlignment="1">
      <alignment horizontal="center"/>
    </xf>
    <xf numFmtId="0" fontId="5" fillId="0" borderId="32" xfId="0" applyFont="1" applyBorder="1" applyAlignment="1">
      <alignment horizontal="center"/>
    </xf>
    <xf numFmtId="0" fontId="5" fillId="36" borderId="33" xfId="0" applyNumberFormat="1" applyFont="1" applyFill="1" applyBorder="1" applyAlignment="1">
      <alignment horizontal="center"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8" fillId="36" borderId="36" xfId="0" applyFont="1" applyFill="1" applyBorder="1" applyAlignment="1">
      <alignment horizontal="center" vertical="center" wrapText="1"/>
    </xf>
    <xf numFmtId="0" fontId="8" fillId="36" borderId="37" xfId="0" applyFont="1" applyFill="1" applyBorder="1" applyAlignment="1">
      <alignment/>
    </xf>
    <xf numFmtId="0" fontId="8" fillId="0" borderId="38" xfId="0" applyFont="1" applyBorder="1" applyAlignment="1">
      <alignment horizontal="left" wrapText="1"/>
    </xf>
    <xf numFmtId="0" fontId="8" fillId="0" borderId="0" xfId="0" applyFont="1" applyBorder="1" applyAlignment="1">
      <alignment horizontal="left" wrapText="1"/>
    </xf>
    <xf numFmtId="0" fontId="5" fillId="0" borderId="0" xfId="0" applyFont="1" applyBorder="1" applyAlignment="1">
      <alignment horizontal="left"/>
    </xf>
    <xf numFmtId="0" fontId="5" fillId="0" borderId="0" xfId="0" applyFont="1" applyAlignment="1">
      <alignment vertical="center" wrapText="1"/>
    </xf>
    <xf numFmtId="0" fontId="5" fillId="0" borderId="0" xfId="0" applyFont="1" applyAlignment="1" quotePrefix="1">
      <alignment vertical="center" wrapText="1"/>
    </xf>
    <xf numFmtId="1" fontId="8" fillId="35" borderId="39" xfId="0" applyNumberFormat="1" applyFont="1" applyFill="1" applyBorder="1" applyAlignment="1">
      <alignment horizontal="center" vertical="center" wrapText="1"/>
    </xf>
    <xf numFmtId="1" fontId="8" fillId="35" borderId="40" xfId="0" applyNumberFormat="1" applyFont="1" applyFill="1" applyBorder="1" applyAlignment="1">
      <alignment horizontal="center" vertical="center" wrapText="1"/>
    </xf>
    <xf numFmtId="0" fontId="8" fillId="35" borderId="39" xfId="49" applyFont="1" applyFill="1" applyBorder="1" applyAlignment="1">
      <alignment horizontal="center" vertical="center" wrapText="1" readingOrder="1"/>
      <protection/>
    </xf>
    <xf numFmtId="0" fontId="8" fillId="35" borderId="40" xfId="0" applyFont="1" applyFill="1" applyBorder="1" applyAlignment="1">
      <alignment horizontal="center"/>
    </xf>
    <xf numFmtId="0" fontId="8" fillId="36" borderId="39" xfId="0" applyFont="1" applyFill="1" applyBorder="1" applyAlignment="1">
      <alignment horizontal="center" vertical="center" wrapText="1"/>
    </xf>
    <xf numFmtId="0" fontId="8" fillId="36" borderId="40" xfId="0" applyFont="1" applyFill="1" applyBorder="1" applyAlignment="1">
      <alignment/>
    </xf>
    <xf numFmtId="0" fontId="8" fillId="35" borderId="41" xfId="0" applyFont="1" applyFill="1" applyBorder="1" applyAlignment="1">
      <alignment horizontal="center" vertical="center" wrapText="1"/>
    </xf>
    <xf numFmtId="0" fontId="8" fillId="35" borderId="42" xfId="0" applyFont="1" applyFill="1" applyBorder="1" applyAlignment="1">
      <alignment wrapText="1"/>
    </xf>
    <xf numFmtId="0" fontId="8" fillId="35" borderId="39" xfId="49" applyFont="1" applyFill="1" applyBorder="1" applyAlignment="1">
      <alignment horizontal="center" vertical="center" wrapText="1"/>
      <protection/>
    </xf>
    <xf numFmtId="0" fontId="8" fillId="35" borderId="40" xfId="0" applyFont="1" applyFill="1" applyBorder="1" applyAlignment="1">
      <alignment horizontal="center" wrapText="1"/>
    </xf>
    <xf numFmtId="0" fontId="8" fillId="35" borderId="14" xfId="0" applyFont="1" applyFill="1" applyBorder="1" applyAlignment="1">
      <alignment horizontal="center"/>
    </xf>
    <xf numFmtId="0" fontId="0" fillId="0" borderId="0" xfId="0" applyFont="1" applyAlignment="1">
      <alignment vertical="center" wrapText="1"/>
    </xf>
    <xf numFmtId="0" fontId="11" fillId="34" borderId="0" xfId="0" applyFont="1" applyFill="1" applyAlignment="1">
      <alignment/>
    </xf>
    <xf numFmtId="0" fontId="22" fillId="0" borderId="0" xfId="0" applyFont="1" applyAlignment="1">
      <alignment/>
    </xf>
    <xf numFmtId="0" fontId="23" fillId="0" borderId="0" xfId="0" applyFont="1" applyAlignment="1">
      <alignment horizontal="left" vertical="center" wrapText="1"/>
    </xf>
    <xf numFmtId="0" fontId="23" fillId="0" borderId="0" xfId="0" applyFont="1" applyAlignment="1">
      <alignment horizontal="left"/>
    </xf>
    <xf numFmtId="0" fontId="26" fillId="35" borderId="41" xfId="0" applyFont="1" applyFill="1" applyBorder="1" applyAlignment="1">
      <alignment horizontal="center" vertical="center" wrapText="1"/>
    </xf>
    <xf numFmtId="0" fontId="26" fillId="35" borderId="15" xfId="0" applyFont="1" applyFill="1" applyBorder="1" applyAlignment="1">
      <alignment wrapText="1"/>
    </xf>
    <xf numFmtId="0" fontId="26" fillId="35" borderId="39" xfId="49" applyFont="1" applyFill="1" applyBorder="1" applyAlignment="1">
      <alignment horizontal="center" vertical="center" wrapText="1"/>
      <protection/>
    </xf>
    <xf numFmtId="0" fontId="26" fillId="35" borderId="14" xfId="0" applyFont="1" applyFill="1" applyBorder="1" applyAlignment="1">
      <alignment horizontal="center" wrapText="1"/>
    </xf>
    <xf numFmtId="0" fontId="26" fillId="35" borderId="39" xfId="49" applyFont="1" applyFill="1" applyBorder="1" applyAlignment="1">
      <alignment horizontal="center" vertical="center" wrapText="1" readingOrder="1"/>
      <protection/>
    </xf>
    <xf numFmtId="0" fontId="26" fillId="35" borderId="14" xfId="0" applyFont="1" applyFill="1" applyBorder="1" applyAlignment="1">
      <alignment horizontal="center"/>
    </xf>
    <xf numFmtId="0" fontId="26" fillId="0" borderId="14" xfId="0" applyFont="1" applyBorder="1" applyAlignment="1">
      <alignment vertical="center" wrapText="1"/>
    </xf>
    <xf numFmtId="0" fontId="25" fillId="0" borderId="14" xfId="0" applyFont="1" applyBorder="1" applyAlignment="1">
      <alignment vertical="center" wrapText="1"/>
    </xf>
    <xf numFmtId="0" fontId="13" fillId="0" borderId="22"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12" fillId="0" borderId="0" xfId="0" applyNumberFormat="1" applyFont="1" applyFill="1" applyBorder="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5" fillId="0" borderId="0" xfId="0" applyFont="1" applyAlignment="1">
      <alignment vertical="center" wrapText="1"/>
    </xf>
    <xf numFmtId="0" fontId="14" fillId="0" borderId="0" xfId="0" applyNumberFormat="1" applyFont="1" applyFill="1" applyBorder="1" applyAlignment="1">
      <alignment vertical="center" wrapText="1"/>
    </xf>
    <xf numFmtId="0" fontId="10" fillId="36" borderId="43" xfId="0" applyFont="1" applyFill="1" applyBorder="1" applyAlignment="1">
      <alignment horizontal="center" vertical="center" wrapText="1"/>
    </xf>
    <xf numFmtId="0" fontId="10" fillId="36" borderId="44" xfId="0" applyFont="1" applyFill="1" applyBorder="1" applyAlignment="1">
      <alignment horizontal="center" vertical="center" wrapText="1"/>
    </xf>
    <xf numFmtId="164" fontId="13" fillId="0" borderId="22" xfId="0" applyNumberFormat="1" applyFont="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5" fillId="36" borderId="33" xfId="0" applyNumberFormat="1" applyFont="1" applyFill="1" applyBorder="1" applyAlignment="1">
      <alignment vertical="center" wrapText="1"/>
    </xf>
    <xf numFmtId="0" fontId="5" fillId="36" borderId="34" xfId="0" applyNumberFormat="1" applyFont="1" applyFill="1" applyBorder="1" applyAlignment="1">
      <alignment vertical="center" wrapText="1"/>
    </xf>
    <xf numFmtId="0" fontId="5" fillId="36" borderId="35" xfId="0" applyNumberFormat="1" applyFont="1" applyFill="1" applyBorder="1" applyAlignment="1">
      <alignment vertical="center" wrapText="1"/>
    </xf>
    <xf numFmtId="0" fontId="10" fillId="35" borderId="41"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5" borderId="39" xfId="49" applyFont="1" applyFill="1" applyBorder="1" applyAlignment="1">
      <alignment horizontal="center" vertical="center" wrapText="1"/>
      <protection/>
    </xf>
    <xf numFmtId="0" fontId="10" fillId="35" borderId="11" xfId="0" applyFont="1" applyFill="1" applyBorder="1" applyAlignment="1">
      <alignment horizontal="center" vertical="center" wrapText="1"/>
    </xf>
    <xf numFmtId="0" fontId="8" fillId="35" borderId="16" xfId="49" applyFont="1" applyFill="1" applyBorder="1" applyAlignment="1">
      <alignment horizontal="center" vertical="center" wrapText="1"/>
      <protection/>
    </xf>
    <xf numFmtId="0" fontId="8" fillId="35" borderId="11" xfId="0" applyFont="1" applyFill="1" applyBorder="1" applyAlignment="1">
      <alignment horizontal="center"/>
    </xf>
    <xf numFmtId="1" fontId="10" fillId="35" borderId="39" xfId="0" applyNumberFormat="1" applyFont="1" applyFill="1" applyBorder="1" applyAlignment="1">
      <alignment horizontal="center" vertical="center" wrapText="1"/>
    </xf>
    <xf numFmtId="1" fontId="10" fillId="35" borderId="11" xfId="0" applyNumberFormat="1" applyFont="1" applyFill="1" applyBorder="1" applyAlignment="1">
      <alignment horizontal="center" vertical="center" wrapText="1"/>
    </xf>
    <xf numFmtId="0" fontId="10" fillId="36" borderId="45" xfId="0" applyFont="1" applyFill="1" applyBorder="1" applyAlignment="1">
      <alignment horizontal="center" vertical="center" wrapText="1"/>
    </xf>
    <xf numFmtId="0" fontId="10" fillId="36" borderId="28" xfId="0" applyFont="1" applyFill="1" applyBorder="1" applyAlignment="1">
      <alignment horizontal="center" vertical="center" wrapText="1"/>
    </xf>
    <xf numFmtId="0" fontId="8" fillId="35" borderId="11" xfId="0" applyFont="1" applyFill="1" applyBorder="1" applyAlignment="1">
      <alignment horizontal="center" wrapText="1"/>
    </xf>
    <xf numFmtId="0" fontId="5" fillId="36" borderId="46" xfId="0" applyNumberFormat="1" applyFont="1" applyFill="1" applyBorder="1" applyAlignment="1">
      <alignment horizontal="center" wrapText="1"/>
    </xf>
    <xf numFmtId="0" fontId="5" fillId="0" borderId="47" xfId="0" applyFont="1" applyBorder="1" applyAlignment="1">
      <alignment horizontal="center" wrapText="1"/>
    </xf>
    <xf numFmtId="0" fontId="5" fillId="0" borderId="48" xfId="0" applyFont="1" applyBorder="1" applyAlignment="1">
      <alignment horizontal="center" wrapText="1"/>
    </xf>
    <xf numFmtId="0" fontId="8" fillId="36" borderId="11" xfId="0" applyFont="1" applyFill="1" applyBorder="1" applyAlignment="1">
      <alignment/>
    </xf>
    <xf numFmtId="0" fontId="8" fillId="36" borderId="10" xfId="0" applyFont="1" applyFill="1" applyBorder="1" applyAlignment="1">
      <alignment/>
    </xf>
    <xf numFmtId="1" fontId="8" fillId="35" borderId="11" xfId="0" applyNumberFormat="1" applyFont="1" applyFill="1" applyBorder="1" applyAlignment="1">
      <alignment horizontal="center" vertical="center" wrapText="1"/>
    </xf>
    <xf numFmtId="0" fontId="8" fillId="35" borderId="12" xfId="0" applyFont="1" applyFill="1" applyBorder="1" applyAlignment="1">
      <alignment wrapText="1"/>
    </xf>
    <xf numFmtId="0" fontId="5" fillId="0" borderId="38" xfId="0" applyFont="1" applyBorder="1" applyAlignment="1">
      <alignment wrapText="1"/>
    </xf>
    <xf numFmtId="0" fontId="5" fillId="0" borderId="0" xfId="0" applyFont="1" applyBorder="1" applyAlignment="1">
      <alignment wrapText="1"/>
    </xf>
    <xf numFmtId="0" fontId="5" fillId="0" borderId="49" xfId="0" applyFont="1" applyBorder="1" applyAlignment="1">
      <alignment wrapText="1"/>
    </xf>
    <xf numFmtId="0" fontId="13" fillId="35" borderId="41" xfId="0" applyFont="1" applyFill="1" applyBorder="1" applyAlignment="1">
      <alignment horizontal="center" vertical="center" wrapText="1"/>
    </xf>
    <xf numFmtId="0" fontId="13" fillId="35" borderId="15" xfId="0" applyFont="1" applyFill="1" applyBorder="1" applyAlignment="1">
      <alignment wrapText="1"/>
    </xf>
    <xf numFmtId="0" fontId="13" fillId="35" borderId="39" xfId="49" applyFont="1" applyFill="1" applyBorder="1" applyAlignment="1">
      <alignment horizontal="center" vertical="center" wrapText="1"/>
      <protection/>
    </xf>
    <xf numFmtId="0" fontId="13" fillId="35" borderId="14" xfId="0" applyFont="1" applyFill="1" applyBorder="1" applyAlignment="1">
      <alignment horizontal="center" wrapText="1"/>
    </xf>
    <xf numFmtId="0" fontId="13" fillId="35" borderId="39" xfId="49" applyFont="1" applyFill="1" applyBorder="1" applyAlignment="1">
      <alignment horizontal="center" vertical="center" wrapText="1" readingOrder="1"/>
      <protection/>
    </xf>
    <xf numFmtId="0" fontId="13" fillId="35" borderId="14" xfId="0" applyFont="1" applyFill="1" applyBorder="1" applyAlignment="1">
      <alignment horizontal="center"/>
    </xf>
    <xf numFmtId="0" fontId="5" fillId="0" borderId="31" xfId="0" applyFont="1" applyBorder="1" applyAlignment="1">
      <alignment/>
    </xf>
    <xf numFmtId="0" fontId="5" fillId="0" borderId="32" xfId="0" applyFont="1" applyBorder="1" applyAlignment="1">
      <alignment/>
    </xf>
    <xf numFmtId="0" fontId="5" fillId="0" borderId="50" xfId="0" applyFont="1" applyBorder="1" applyAlignment="1">
      <alignment/>
    </xf>
    <xf numFmtId="0" fontId="5" fillId="0" borderId="25" xfId="0" applyFont="1" applyBorder="1" applyAlignment="1">
      <alignment wrapText="1"/>
    </xf>
    <xf numFmtId="0" fontId="5" fillId="0" borderId="51" xfId="0" applyFont="1" applyBorder="1" applyAlignment="1">
      <alignment wrapText="1"/>
    </xf>
    <xf numFmtId="0" fontId="5" fillId="0" borderId="24" xfId="0" applyFont="1" applyBorder="1" applyAlignment="1">
      <alignment wrapText="1"/>
    </xf>
    <xf numFmtId="0" fontId="5" fillId="0" borderId="14" xfId="0" applyFont="1" applyBorder="1" applyAlignment="1">
      <alignment wrapText="1"/>
    </xf>
    <xf numFmtId="0" fontId="5" fillId="0" borderId="31" xfId="0" applyFont="1" applyBorder="1" applyAlignment="1">
      <alignment wrapText="1"/>
    </xf>
    <xf numFmtId="0" fontId="5" fillId="0" borderId="32" xfId="0" applyFont="1" applyBorder="1" applyAlignment="1">
      <alignment wrapText="1"/>
    </xf>
    <xf numFmtId="0" fontId="5" fillId="0" borderId="50" xfId="0" applyFont="1" applyBorder="1" applyAlignment="1">
      <alignment wrapText="1"/>
    </xf>
    <xf numFmtId="0" fontId="5" fillId="0" borderId="14" xfId="0" applyFont="1" applyBorder="1" applyAlignment="1">
      <alignment/>
    </xf>
    <xf numFmtId="1" fontId="28" fillId="35" borderId="45" xfId="48" applyNumberFormat="1" applyFont="1" applyFill="1" applyBorder="1" applyAlignment="1">
      <alignment horizontal="center" vertical="center" wrapText="1"/>
      <protection/>
    </xf>
    <xf numFmtId="1" fontId="28" fillId="35" borderId="28" xfId="48" applyNumberFormat="1" applyFont="1" applyFill="1" applyBorder="1" applyAlignment="1">
      <alignment horizontal="center" vertical="center" wrapText="1"/>
      <protection/>
    </xf>
    <xf numFmtId="49" fontId="28" fillId="35" borderId="45" xfId="48" applyNumberFormat="1" applyFont="1" applyFill="1" applyBorder="1" applyAlignment="1">
      <alignment horizontal="center" vertical="center" wrapText="1"/>
      <protection/>
    </xf>
    <xf numFmtId="49" fontId="28" fillId="35" borderId="28" xfId="48" applyNumberFormat="1" applyFont="1" applyFill="1" applyBorder="1" applyAlignment="1">
      <alignment horizontal="center" vertical="center" wrapText="1"/>
      <protection/>
    </xf>
    <xf numFmtId="0" fontId="28" fillId="35" borderId="45" xfId="48" applyFont="1" applyFill="1" applyBorder="1" applyAlignment="1">
      <alignment horizontal="center" vertical="center" wrapText="1"/>
      <protection/>
    </xf>
    <xf numFmtId="0" fontId="28" fillId="35" borderId="28" xfId="48" applyFont="1" applyFill="1" applyBorder="1" applyAlignment="1">
      <alignment horizontal="center" vertical="center" wrapText="1"/>
      <protection/>
    </xf>
    <xf numFmtId="0" fontId="28" fillId="35" borderId="43" xfId="48" applyFont="1" applyFill="1" applyBorder="1" applyAlignment="1">
      <alignment horizontal="center" vertical="center" wrapText="1"/>
      <protection/>
    </xf>
    <xf numFmtId="0" fontId="28" fillId="35" borderId="44" xfId="48" applyFont="1" applyFill="1" applyBorder="1" applyAlignment="1">
      <alignment horizontal="center" vertical="center" wrapText="1"/>
      <protection/>
    </xf>
    <xf numFmtId="0" fontId="28" fillId="35" borderId="43" xfId="49" applyFont="1" applyFill="1" applyBorder="1" applyAlignment="1">
      <alignment horizontal="center" vertical="center" wrapText="1" readingOrder="1"/>
      <protection/>
    </xf>
    <xf numFmtId="0" fontId="28" fillId="35" borderId="44" xfId="49" applyFont="1" applyFill="1" applyBorder="1" applyAlignment="1">
      <alignment horizontal="center" vertical="center" wrapText="1" readingOrder="1"/>
      <protection/>
    </xf>
    <xf numFmtId="0" fontId="28" fillId="35" borderId="52" xfId="49" applyFont="1" applyFill="1" applyBorder="1" applyAlignment="1">
      <alignment horizontal="center" vertical="center" wrapText="1" readingOrder="1"/>
      <protection/>
    </xf>
    <xf numFmtId="0" fontId="28" fillId="35" borderId="53" xfId="49" applyFont="1" applyFill="1" applyBorder="1" applyAlignment="1">
      <alignment horizontal="center" vertical="center" wrapText="1" readingOrder="1"/>
      <protection/>
    </xf>
    <xf numFmtId="0" fontId="28" fillId="35" borderId="54" xfId="49" applyFont="1" applyFill="1" applyBorder="1" applyAlignment="1">
      <alignment horizontal="center" vertical="center" wrapText="1" readingOrder="1"/>
      <protection/>
    </xf>
    <xf numFmtId="0" fontId="28" fillId="35" borderId="55" xfId="49" applyFont="1" applyFill="1" applyBorder="1" applyAlignment="1">
      <alignment horizontal="center" vertical="center" wrapText="1" readingOrder="1"/>
      <protection/>
    </xf>
    <xf numFmtId="0" fontId="4" fillId="0" borderId="56" xfId="48" applyBorder="1" applyAlignment="1">
      <alignment horizontal="center" vertical="center" wrapText="1" readingOrder="1"/>
      <protection/>
    </xf>
    <xf numFmtId="0" fontId="28" fillId="35" borderId="57" xfId="48" applyFont="1" applyFill="1" applyBorder="1" applyAlignment="1">
      <alignment horizontal="center" vertical="center" wrapText="1" readingOrder="1"/>
      <protection/>
    </xf>
    <xf numFmtId="0" fontId="4" fillId="0" borderId="48" xfId="48" applyBorder="1" applyAlignment="1">
      <alignment horizontal="center" vertical="center" wrapText="1" readingOrder="1"/>
      <protection/>
    </xf>
    <xf numFmtId="0" fontId="28" fillId="35" borderId="48" xfId="49" applyFont="1" applyFill="1" applyBorder="1" applyAlignment="1">
      <alignment horizontal="center" vertical="center" wrapText="1" readingOrder="1"/>
      <protection/>
    </xf>
    <xf numFmtId="0" fontId="28" fillId="35" borderId="30" xfId="49" applyFont="1" applyFill="1" applyBorder="1" applyAlignment="1">
      <alignment horizontal="center" vertical="center" wrapText="1" readingOrder="1"/>
      <protection/>
    </xf>
    <xf numFmtId="0" fontId="28" fillId="35" borderId="58" xfId="49" applyFont="1" applyFill="1" applyBorder="1" applyAlignment="1">
      <alignment horizontal="center" vertical="center" wrapText="1"/>
      <protection/>
    </xf>
    <xf numFmtId="0" fontId="28" fillId="35" borderId="59" xfId="49" applyFont="1" applyFill="1" applyBorder="1" applyAlignment="1">
      <alignment horizontal="center" vertical="center" wrapText="1"/>
      <protection/>
    </xf>
    <xf numFmtId="1" fontId="28" fillId="35" borderId="39" xfId="48" applyNumberFormat="1" applyFont="1" applyFill="1" applyBorder="1" applyAlignment="1">
      <alignment horizontal="center" vertical="center" wrapText="1"/>
      <protection/>
    </xf>
    <xf numFmtId="1" fontId="25" fillId="35" borderId="11" xfId="48" applyNumberFormat="1" applyFont="1" applyFill="1" applyBorder="1" applyAlignment="1">
      <alignment horizontal="center" vertical="center" wrapText="1"/>
      <protection/>
    </xf>
    <xf numFmtId="49" fontId="28" fillId="35" borderId="39" xfId="48" applyNumberFormat="1" applyFont="1" applyFill="1" applyBorder="1" applyAlignment="1">
      <alignment horizontal="center" vertical="center" wrapText="1"/>
      <protection/>
    </xf>
    <xf numFmtId="49" fontId="25" fillId="35" borderId="11" xfId="48" applyNumberFormat="1" applyFont="1" applyFill="1" applyBorder="1" applyAlignment="1">
      <alignment horizontal="center" vertical="center" wrapText="1"/>
      <protection/>
    </xf>
    <xf numFmtId="0" fontId="28" fillId="35" borderId="39" xfId="48" applyFont="1" applyFill="1" applyBorder="1" applyAlignment="1">
      <alignment horizontal="center" vertical="center" wrapText="1"/>
      <protection/>
    </xf>
    <xf numFmtId="0" fontId="25" fillId="35" borderId="11" xfId="48" applyFont="1" applyFill="1" applyBorder="1" applyAlignment="1">
      <alignment horizontal="center" vertical="center" wrapText="1"/>
      <protection/>
    </xf>
    <xf numFmtId="0" fontId="28" fillId="35" borderId="36" xfId="48" applyFont="1" applyFill="1" applyBorder="1" applyAlignment="1">
      <alignment horizontal="center" vertical="center" wrapText="1"/>
      <protection/>
    </xf>
    <xf numFmtId="0" fontId="28" fillId="35" borderId="10" xfId="48" applyFont="1" applyFill="1" applyBorder="1" applyAlignment="1">
      <alignment horizontal="center" vertical="center" wrapText="1"/>
      <protection/>
    </xf>
    <xf numFmtId="0" fontId="30" fillId="0" borderId="0" xfId="48" applyFont="1" applyAlignment="1">
      <alignment wrapText="1"/>
      <protection/>
    </xf>
    <xf numFmtId="0" fontId="31" fillId="0" borderId="0" xfId="48" applyFont="1" applyAlignment="1">
      <alignment wrapText="1"/>
      <protection/>
    </xf>
    <xf numFmtId="0" fontId="28" fillId="35" borderId="60" xfId="49" applyFont="1" applyFill="1" applyBorder="1" applyAlignment="1">
      <alignment horizontal="center" vertical="center" wrapText="1" readingOrder="1"/>
      <protection/>
    </xf>
    <xf numFmtId="0" fontId="25" fillId="35" borderId="23" xfId="48" applyFont="1" applyFill="1" applyBorder="1" applyAlignment="1">
      <alignment horizontal="center"/>
      <protection/>
    </xf>
    <xf numFmtId="0" fontId="28" fillId="35" borderId="61" xfId="49" applyFont="1" applyFill="1" applyBorder="1" applyAlignment="1">
      <alignment horizontal="center" vertical="center" wrapText="1" readingOrder="1"/>
      <protection/>
    </xf>
    <xf numFmtId="0" fontId="25" fillId="35" borderId="62" xfId="48" applyFont="1" applyFill="1" applyBorder="1" applyAlignment="1">
      <alignment/>
      <protection/>
    </xf>
    <xf numFmtId="0" fontId="25" fillId="35" borderId="55" xfId="48" applyFont="1" applyFill="1" applyBorder="1" applyAlignment="1">
      <alignment horizontal="center" vertical="center" wrapText="1" readingOrder="1"/>
      <protection/>
    </xf>
    <xf numFmtId="0" fontId="4" fillId="0" borderId="55" xfId="48" applyBorder="1" applyAlignment="1">
      <alignment horizontal="center" vertical="center" wrapText="1" readingOrder="1"/>
      <protection/>
    </xf>
    <xf numFmtId="0" fontId="28" fillId="35" borderId="60" xfId="48" applyFont="1" applyFill="1" applyBorder="1" applyAlignment="1">
      <alignment horizontal="center" vertical="center" wrapText="1" readingOrder="1"/>
      <protection/>
    </xf>
    <xf numFmtId="0" fontId="4" fillId="0" borderId="63" xfId="48" applyBorder="1" applyAlignment="1">
      <alignment horizontal="center" vertical="center" wrapText="1" readingOrder="1"/>
      <protection/>
    </xf>
    <xf numFmtId="0" fontId="28" fillId="35" borderId="63" xfId="49" applyFont="1" applyFill="1" applyBorder="1" applyAlignment="1">
      <alignment horizontal="center" vertical="center" wrapText="1" readingOrder="1"/>
      <protection/>
    </xf>
    <xf numFmtId="0" fontId="25" fillId="35" borderId="29" xfId="48" applyFont="1" applyFill="1" applyBorder="1" applyAlignment="1">
      <alignment/>
      <protection/>
    </xf>
    <xf numFmtId="0" fontId="28" fillId="35" borderId="56" xfId="49" applyFont="1" applyFill="1" applyBorder="1" applyAlignment="1">
      <alignment horizontal="center" vertical="center" wrapText="1"/>
      <protection/>
    </xf>
    <xf numFmtId="0" fontId="25" fillId="35" borderId="27" xfId="48" applyFont="1" applyFill="1" applyBorder="1" applyAlignment="1">
      <alignment horizontal="center"/>
      <protection/>
    </xf>
    <xf numFmtId="0" fontId="28" fillId="35" borderId="41" xfId="48" applyFont="1" applyFill="1" applyBorder="1" applyAlignment="1">
      <alignment horizontal="center" vertical="center" wrapText="1"/>
      <protection/>
    </xf>
    <xf numFmtId="0" fontId="25" fillId="35" borderId="12" xfId="48" applyFont="1" applyFill="1" applyBorder="1" applyAlignment="1">
      <alignment horizontal="center" wrapText="1"/>
      <protection/>
    </xf>
    <xf numFmtId="0" fontId="25" fillId="35" borderId="11" xfId="48" applyFont="1" applyFill="1" applyBorder="1" applyAlignment="1">
      <alignment wrapText="1"/>
      <protection/>
    </xf>
    <xf numFmtId="0" fontId="28" fillId="35" borderId="39" xfId="49" applyFont="1" applyFill="1" applyBorder="1" applyAlignment="1">
      <alignment horizontal="center" vertical="center" wrapText="1"/>
      <protection/>
    </xf>
    <xf numFmtId="0" fontId="25" fillId="35" borderId="40" xfId="48" applyFont="1" applyFill="1" applyBorder="1" applyAlignment="1">
      <alignment wrapText="1"/>
      <protection/>
    </xf>
    <xf numFmtId="0" fontId="25" fillId="35" borderId="11" xfId="48" applyFont="1" applyFill="1" applyBorder="1" applyAlignment="1">
      <alignment horizontal="center" wrapText="1"/>
      <protection/>
    </xf>
    <xf numFmtId="0" fontId="28" fillId="35" borderId="39" xfId="49" applyFont="1" applyFill="1" applyBorder="1" applyAlignment="1">
      <alignment horizontal="center" vertical="center" wrapText="1" readingOrder="1"/>
      <protection/>
    </xf>
    <xf numFmtId="0" fontId="25" fillId="35" borderId="11" xfId="48" applyFont="1" applyFill="1" applyBorder="1" applyAlignment="1">
      <alignment horizontal="center"/>
      <protection/>
    </xf>
    <xf numFmtId="0" fontId="28" fillId="35" borderId="58" xfId="48" applyFont="1" applyFill="1" applyBorder="1" applyAlignment="1">
      <alignment horizontal="center" vertical="center" wrapText="1"/>
      <protection/>
    </xf>
    <xf numFmtId="0" fontId="28" fillId="35" borderId="59" xfId="48" applyFont="1" applyFill="1" applyBorder="1" applyAlignment="1">
      <alignment horizontal="center" vertical="center" wrapText="1"/>
      <protection/>
    </xf>
    <xf numFmtId="0" fontId="28" fillId="35" borderId="45" xfId="49" applyFont="1" applyFill="1" applyBorder="1" applyAlignment="1">
      <alignment horizontal="center" vertical="center" wrapText="1"/>
      <protection/>
    </xf>
    <xf numFmtId="0" fontId="28" fillId="35" borderId="16" xfId="49" applyFont="1" applyFill="1" applyBorder="1" applyAlignment="1">
      <alignment horizontal="center" vertical="center" wrapText="1"/>
      <protection/>
    </xf>
    <xf numFmtId="0" fontId="28" fillId="35" borderId="28" xfId="49" applyFont="1" applyFill="1" applyBorder="1" applyAlignment="1">
      <alignment horizontal="center" vertical="center" wrapText="1"/>
      <protection/>
    </xf>
    <xf numFmtId="0" fontId="28" fillId="35" borderId="45" xfId="49" applyFont="1" applyFill="1" applyBorder="1" applyAlignment="1">
      <alignment horizontal="center" vertical="center" wrapText="1" readingOrder="1"/>
      <protection/>
    </xf>
    <xf numFmtId="0" fontId="28" fillId="35" borderId="28" xfId="49" applyFont="1" applyFill="1" applyBorder="1" applyAlignment="1">
      <alignment horizontal="center" vertical="center" wrapText="1" readingOrder="1"/>
      <protection/>
    </xf>
    <xf numFmtId="0" fontId="29" fillId="0" borderId="0" xfId="48" applyFont="1" applyFill="1" applyAlignment="1">
      <alignment horizontal="left" wrapText="1"/>
      <protection/>
    </xf>
    <xf numFmtId="0" fontId="29" fillId="0" borderId="0" xfId="48" applyFont="1" applyAlignment="1">
      <alignment horizontal="left" wrapText="1"/>
      <protection/>
    </xf>
    <xf numFmtId="0" fontId="29" fillId="0" borderId="0" xfId="48" applyFont="1" applyAlignment="1">
      <alignment wrapText="1"/>
      <protection/>
    </xf>
    <xf numFmtId="0" fontId="28" fillId="35" borderId="54" xfId="48" applyFont="1" applyFill="1" applyBorder="1" applyAlignment="1">
      <alignment horizontal="center" vertical="center" wrapText="1" readingOrder="1"/>
      <protection/>
    </xf>
    <xf numFmtId="0" fontId="28" fillId="35" borderId="63" xfId="48" applyFont="1" applyFill="1" applyBorder="1" applyAlignment="1">
      <alignment horizontal="center" vertical="center" wrapText="1" readingOrder="1"/>
      <protection/>
    </xf>
    <xf numFmtId="0" fontId="28" fillId="35" borderId="56" xfId="49" applyFont="1" applyFill="1" applyBorder="1" applyAlignment="1">
      <alignment horizontal="center" vertical="center" wrapText="1" readingOrder="1"/>
      <protection/>
    </xf>
    <xf numFmtId="0" fontId="25" fillId="35" borderId="27" xfId="48" applyFont="1" applyFill="1" applyBorder="1" applyAlignment="1">
      <alignment/>
      <protection/>
    </xf>
    <xf numFmtId="0" fontId="23" fillId="0" borderId="0" xfId="48" applyFont="1" applyAlignment="1">
      <alignment/>
      <protection/>
    </xf>
    <xf numFmtId="0" fontId="24" fillId="0" borderId="0" xfId="48" applyFont="1" applyAlignment="1">
      <alignment/>
      <protection/>
    </xf>
    <xf numFmtId="0" fontId="25" fillId="0" borderId="0" xfId="48" applyFont="1" applyAlignment="1">
      <alignment/>
      <protection/>
    </xf>
    <xf numFmtId="0" fontId="25" fillId="35" borderId="23" xfId="48" applyFont="1" applyFill="1" applyBorder="1" applyAlignment="1">
      <alignment/>
      <protection/>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eutrálna" xfId="45"/>
    <cellStyle name="Normal_AU" xfId="46"/>
    <cellStyle name="normálne 2" xfId="47"/>
    <cellStyle name="normálne 3" xfId="48"/>
    <cellStyle name="normálne_Hárok1" xfId="49"/>
    <cellStyle name="Percent" xfId="50"/>
    <cellStyle name="Poznámka" xfId="51"/>
    <cellStyle name="Prepojená bunka" xfId="52"/>
    <cellStyle name="Spolu" xfId="53"/>
    <cellStyle name="Text upozornenia" xfId="54"/>
    <cellStyle name="Titul"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1:M22"/>
  <sheetViews>
    <sheetView tabSelected="1" zoomScalePageLayoutView="0" workbookViewId="0" topLeftCell="A1">
      <selection activeCell="E27" sqref="E27"/>
    </sheetView>
  </sheetViews>
  <sheetFormatPr defaultColWidth="9.140625" defaultRowHeight="12.75"/>
  <cols>
    <col min="1" max="1" width="30.8515625" style="0" customWidth="1"/>
  </cols>
  <sheetData>
    <row r="16" s="1" customFormat="1" ht="15"/>
    <row r="21" spans="2:13" s="2" customFormat="1" ht="35.25" customHeight="1">
      <c r="B21" s="327" t="s">
        <v>0</v>
      </c>
      <c r="C21" s="328"/>
      <c r="D21" s="328"/>
      <c r="E21" s="328"/>
      <c r="F21" s="328"/>
      <c r="G21" s="328"/>
      <c r="H21" s="328"/>
      <c r="I21" s="328"/>
      <c r="J21" s="328"/>
      <c r="K21" s="328"/>
      <c r="L21" s="328"/>
      <c r="M21" s="328"/>
    </row>
    <row r="22" spans="2:13" s="2" customFormat="1" ht="15.75" customHeight="1">
      <c r="B22" s="327" t="s">
        <v>1</v>
      </c>
      <c r="C22" s="328"/>
      <c r="D22" s="328"/>
      <c r="E22" s="328"/>
      <c r="F22" s="328"/>
      <c r="G22" s="328"/>
      <c r="H22" s="328"/>
      <c r="I22" s="328"/>
      <c r="J22" s="328"/>
      <c r="K22" s="328"/>
      <c r="L22" s="328"/>
      <c r="M22" s="328"/>
    </row>
  </sheetData>
  <sheetProtection/>
  <mergeCells count="2">
    <mergeCell ref="B21:M21"/>
    <mergeCell ref="B22:M22"/>
  </mergeCells>
  <printOptions/>
  <pageMargins left="0.75" right="0.75" top="1" bottom="1" header="0.4921259845" footer="0.4921259845"/>
  <pageSetup horizontalDpi="600" verticalDpi="600" orientation="landscape" paperSize="8" r:id="rId1"/>
  <headerFooter alignWithMargins="0">
    <oddHeader>&amp;LPríloha č. 5&amp;RMinisterstvo financií SR</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C31">
      <selection activeCell="H15" sqref="H15"/>
    </sheetView>
  </sheetViews>
  <sheetFormatPr defaultColWidth="9.140625" defaultRowHeight="12.75"/>
  <cols>
    <col min="1" max="1" width="22.00390625" style="0" customWidth="1"/>
    <col min="2" max="2" width="12.8515625" style="0" customWidth="1"/>
    <col min="3" max="3" width="18.8515625" style="0" customWidth="1"/>
    <col min="4" max="4" width="9.8515625" style="0" customWidth="1"/>
    <col min="5" max="5" width="12.8515625" style="0" customWidth="1"/>
    <col min="6" max="6" width="17.00390625" style="0" customWidth="1"/>
    <col min="7" max="7" width="17.28125" style="0" customWidth="1"/>
    <col min="8" max="8" width="9.421875" style="0" customWidth="1"/>
    <col min="9" max="9" width="10.7109375" style="0" customWidth="1"/>
    <col min="10" max="10" width="19.57421875" style="0" customWidth="1"/>
    <col min="11" max="11" width="8.57421875" style="0" customWidth="1"/>
    <col min="12" max="12" width="11.8515625" style="0" customWidth="1"/>
    <col min="13" max="13" width="20.421875" style="0" customWidth="1"/>
  </cols>
  <sheetData>
    <row r="1" spans="1:2" s="104" customFormat="1" ht="15.75">
      <c r="A1" s="105" t="s">
        <v>106</v>
      </c>
      <c r="B1" s="105"/>
    </row>
    <row r="2" spans="1:13" s="110" customFormat="1" ht="15.75">
      <c r="A2" s="111" t="s">
        <v>96</v>
      </c>
      <c r="B2" s="111"/>
      <c r="C2" s="111"/>
      <c r="D2" s="111"/>
      <c r="E2" s="111"/>
      <c r="F2" s="111"/>
      <c r="G2" s="111"/>
      <c r="H2" s="111"/>
      <c r="I2" s="111"/>
      <c r="J2" s="111"/>
      <c r="K2" s="111"/>
      <c r="L2" s="111"/>
      <c r="M2" s="111"/>
    </row>
    <row r="3" spans="1:13" s="104" customFormat="1" ht="15.75">
      <c r="A3" s="105"/>
      <c r="B3" s="105"/>
      <c r="C3" s="105"/>
      <c r="D3" s="105"/>
      <c r="E3" s="105"/>
      <c r="F3" s="105"/>
      <c r="G3" s="105"/>
      <c r="H3" s="105"/>
      <c r="I3" s="105"/>
      <c r="J3" s="105"/>
      <c r="K3" s="105"/>
      <c r="L3" s="105"/>
      <c r="M3" s="105"/>
    </row>
    <row r="4" spans="1:13" s="104" customFormat="1" ht="15.75">
      <c r="A4" s="60" t="s">
        <v>95</v>
      </c>
      <c r="B4" s="329">
        <v>2010</v>
      </c>
      <c r="C4" s="330"/>
      <c r="D4" s="330"/>
      <c r="E4" s="330"/>
      <c r="F4" s="330"/>
      <c r="G4" s="330"/>
      <c r="H4" s="331"/>
      <c r="I4" s="105"/>
      <c r="J4" s="105"/>
      <c r="K4" s="105"/>
      <c r="L4" s="105"/>
      <c r="M4" s="105"/>
    </row>
    <row r="5" spans="1:13" s="104" customFormat="1" ht="31.5">
      <c r="A5" s="60" t="s">
        <v>94</v>
      </c>
      <c r="B5" s="332" t="s">
        <v>286</v>
      </c>
      <c r="C5" s="333"/>
      <c r="D5" s="333"/>
      <c r="E5" s="333"/>
      <c r="F5" s="333"/>
      <c r="G5" s="333"/>
      <c r="H5" s="109"/>
      <c r="I5" s="105"/>
      <c r="J5" s="105"/>
      <c r="K5" s="105"/>
      <c r="L5" s="105"/>
      <c r="M5" s="105"/>
    </row>
    <row r="6" spans="1:13" s="104" customFormat="1" ht="15.75">
      <c r="A6" s="60" t="s">
        <v>92</v>
      </c>
      <c r="B6" s="334" t="s">
        <v>287</v>
      </c>
      <c r="C6" s="335"/>
      <c r="D6" s="335"/>
      <c r="E6" s="335"/>
      <c r="F6" s="335"/>
      <c r="G6" s="335"/>
      <c r="H6" s="336"/>
      <c r="I6" s="105"/>
      <c r="J6" s="105"/>
      <c r="K6" s="105"/>
      <c r="L6" s="105"/>
      <c r="M6" s="105"/>
    </row>
    <row r="7" spans="1:13" s="104" customFormat="1" ht="38.25" customHeight="1" thickBot="1">
      <c r="A7" s="60" t="s">
        <v>288</v>
      </c>
      <c r="B7" s="142">
        <f>E29/1000000</f>
        <v>14.686976520000002</v>
      </c>
      <c r="C7" s="108"/>
      <c r="D7" s="107"/>
      <c r="E7" s="107"/>
      <c r="F7" s="107"/>
      <c r="G7" s="107"/>
      <c r="H7" s="106"/>
      <c r="I7" s="105"/>
      <c r="J7" s="105"/>
      <c r="K7" s="105"/>
      <c r="L7" s="105"/>
      <c r="M7" s="105"/>
    </row>
    <row r="8" spans="1:13" s="5" customFormat="1" ht="16.5" customHeight="1" thickBot="1">
      <c r="A8" s="337"/>
      <c r="B8" s="338"/>
      <c r="C8" s="338"/>
      <c r="D8" s="338"/>
      <c r="E8" s="338"/>
      <c r="F8" s="338"/>
      <c r="G8" s="338"/>
      <c r="H8" s="339" t="s">
        <v>86</v>
      </c>
      <c r="I8" s="340"/>
      <c r="J8" s="340"/>
      <c r="K8" s="340"/>
      <c r="L8" s="341"/>
      <c r="M8" s="103"/>
    </row>
    <row r="9" spans="1:13" s="5" customFormat="1" ht="12.75" customHeight="1">
      <c r="A9" s="355" t="s">
        <v>79</v>
      </c>
      <c r="B9" s="357" t="s">
        <v>85</v>
      </c>
      <c r="C9" s="351" t="s">
        <v>84</v>
      </c>
      <c r="D9" s="357" t="s">
        <v>289</v>
      </c>
      <c r="E9" s="357" t="s">
        <v>290</v>
      </c>
      <c r="F9" s="349" t="s">
        <v>291</v>
      </c>
      <c r="G9" s="351" t="s">
        <v>80</v>
      </c>
      <c r="H9" s="353" t="s">
        <v>78</v>
      </c>
      <c r="I9" s="353" t="s">
        <v>77</v>
      </c>
      <c r="J9" s="353" t="s">
        <v>76</v>
      </c>
      <c r="K9" s="353" t="s">
        <v>75</v>
      </c>
      <c r="L9" s="353" t="s">
        <v>74</v>
      </c>
      <c r="M9" s="342" t="s">
        <v>73</v>
      </c>
    </row>
    <row r="10" spans="1:13" s="5" customFormat="1" ht="102.75" customHeight="1">
      <c r="A10" s="356"/>
      <c r="B10" s="358"/>
      <c r="C10" s="352"/>
      <c r="D10" s="359"/>
      <c r="E10" s="359"/>
      <c r="F10" s="350"/>
      <c r="G10" s="352"/>
      <c r="H10" s="354"/>
      <c r="I10" s="354"/>
      <c r="J10" s="354"/>
      <c r="K10" s="354"/>
      <c r="L10" s="354"/>
      <c r="M10" s="343"/>
    </row>
    <row r="11" spans="1:13" s="154" customFormat="1" ht="72">
      <c r="A11" s="143" t="s">
        <v>292</v>
      </c>
      <c r="B11" s="144" t="s">
        <v>293</v>
      </c>
      <c r="C11" s="145" t="s">
        <v>294</v>
      </c>
      <c r="D11" s="146"/>
      <c r="E11" s="147">
        <v>305340.4</v>
      </c>
      <c r="F11" s="148">
        <v>38.8619686892</v>
      </c>
      <c r="G11" s="149" t="s">
        <v>295</v>
      </c>
      <c r="H11" s="150" t="s">
        <v>38</v>
      </c>
      <c r="I11" s="150"/>
      <c r="J11" s="151" t="s">
        <v>296</v>
      </c>
      <c r="K11" s="150"/>
      <c r="L11" s="152" t="s">
        <v>297</v>
      </c>
      <c r="M11" s="153">
        <f>100-F11</f>
        <v>61.1380313108</v>
      </c>
    </row>
    <row r="12" spans="1:13" s="154" customFormat="1" ht="60">
      <c r="A12" s="143" t="s">
        <v>298</v>
      </c>
      <c r="B12" s="144" t="s">
        <v>299</v>
      </c>
      <c r="C12" s="145" t="s">
        <v>300</v>
      </c>
      <c r="D12" s="146"/>
      <c r="E12" s="147">
        <v>331347.24</v>
      </c>
      <c r="F12" s="148">
        <v>45.8195731729</v>
      </c>
      <c r="G12" s="149" t="s">
        <v>301</v>
      </c>
      <c r="H12" s="150"/>
      <c r="I12" s="150"/>
      <c r="J12" s="150"/>
      <c r="K12" s="150"/>
      <c r="L12" s="150"/>
      <c r="M12" s="155"/>
    </row>
    <row r="13" spans="1:13" s="154" customFormat="1" ht="60">
      <c r="A13" s="143" t="s">
        <v>302</v>
      </c>
      <c r="B13" s="144" t="s">
        <v>303</v>
      </c>
      <c r="C13" s="145" t="s">
        <v>304</v>
      </c>
      <c r="D13" s="146"/>
      <c r="E13" s="147">
        <v>814380.8</v>
      </c>
      <c r="F13" s="148">
        <v>40</v>
      </c>
      <c r="G13" s="149" t="s">
        <v>305</v>
      </c>
      <c r="H13" s="150"/>
      <c r="I13" s="150"/>
      <c r="J13" s="150"/>
      <c r="K13" s="150"/>
      <c r="L13" s="150"/>
      <c r="M13" s="155"/>
    </row>
    <row r="14" spans="1:13" s="154" customFormat="1" ht="60">
      <c r="A14" s="143" t="s">
        <v>306</v>
      </c>
      <c r="B14" s="144" t="s">
        <v>307</v>
      </c>
      <c r="C14" s="145" t="s">
        <v>308</v>
      </c>
      <c r="D14" s="146"/>
      <c r="E14" s="147">
        <v>1982250</v>
      </c>
      <c r="F14" s="148">
        <v>45.1229228318</v>
      </c>
      <c r="G14" s="149" t="s">
        <v>305</v>
      </c>
      <c r="H14" s="150"/>
      <c r="I14" s="150"/>
      <c r="J14" s="150"/>
      <c r="K14" s="150"/>
      <c r="L14" s="150"/>
      <c r="M14" s="155"/>
    </row>
    <row r="15" spans="1:13" s="154" customFormat="1" ht="108">
      <c r="A15" s="143" t="s">
        <v>309</v>
      </c>
      <c r="B15" s="144" t="s">
        <v>310</v>
      </c>
      <c r="C15" s="145" t="s">
        <v>311</v>
      </c>
      <c r="D15" s="146"/>
      <c r="E15" s="147">
        <v>775639.48</v>
      </c>
      <c r="F15" s="148">
        <v>43.3045022063</v>
      </c>
      <c r="G15" s="149" t="s">
        <v>312</v>
      </c>
      <c r="H15" s="150"/>
      <c r="I15" s="150"/>
      <c r="J15" s="150"/>
      <c r="K15" s="150"/>
      <c r="L15" s="150"/>
      <c r="M15" s="155"/>
    </row>
    <row r="16" spans="1:13" s="154" customFormat="1" ht="96">
      <c r="A16" s="143" t="s">
        <v>313</v>
      </c>
      <c r="B16" s="144" t="s">
        <v>314</v>
      </c>
      <c r="C16" s="145" t="s">
        <v>315</v>
      </c>
      <c r="D16" s="146"/>
      <c r="E16" s="147">
        <v>124347.6</v>
      </c>
      <c r="F16" s="148">
        <v>45</v>
      </c>
      <c r="G16" s="149" t="s">
        <v>316</v>
      </c>
      <c r="H16" s="150"/>
      <c r="I16" s="150"/>
      <c r="J16" s="150"/>
      <c r="K16" s="150"/>
      <c r="L16" s="150"/>
      <c r="M16" s="155"/>
    </row>
    <row r="17" spans="1:13" s="154" customFormat="1" ht="72">
      <c r="A17" s="143" t="s">
        <v>317</v>
      </c>
      <c r="B17" s="144" t="s">
        <v>318</v>
      </c>
      <c r="C17" s="145" t="s">
        <v>319</v>
      </c>
      <c r="D17" s="146"/>
      <c r="E17" s="147">
        <v>162200</v>
      </c>
      <c r="F17" s="148">
        <v>32.44</v>
      </c>
      <c r="G17" s="149" t="s">
        <v>301</v>
      </c>
      <c r="H17" s="150"/>
      <c r="I17" s="150"/>
      <c r="J17" s="150"/>
      <c r="K17" s="150"/>
      <c r="L17" s="150"/>
      <c r="M17" s="155"/>
    </row>
    <row r="18" spans="1:13" s="154" customFormat="1" ht="96">
      <c r="A18" s="143" t="s">
        <v>320</v>
      </c>
      <c r="B18" s="144" t="s">
        <v>321</v>
      </c>
      <c r="C18" s="143" t="s">
        <v>322</v>
      </c>
      <c r="D18" s="146"/>
      <c r="E18" s="147">
        <v>1807278.95</v>
      </c>
      <c r="F18" s="148">
        <v>45.8488568349</v>
      </c>
      <c r="G18" s="149" t="s">
        <v>301</v>
      </c>
      <c r="H18" s="150"/>
      <c r="I18" s="150"/>
      <c r="J18" s="150"/>
      <c r="K18" s="150"/>
      <c r="L18" s="150"/>
      <c r="M18" s="155"/>
    </row>
    <row r="19" spans="1:13" s="154" customFormat="1" ht="108">
      <c r="A19" s="143" t="s">
        <v>323</v>
      </c>
      <c r="B19" s="144" t="s">
        <v>324</v>
      </c>
      <c r="C19" s="143" t="s">
        <v>325</v>
      </c>
      <c r="D19" s="146"/>
      <c r="E19" s="147">
        <v>1606377.1</v>
      </c>
      <c r="F19" s="148">
        <v>48.1910634246</v>
      </c>
      <c r="G19" s="149" t="s">
        <v>326</v>
      </c>
      <c r="H19" s="150"/>
      <c r="I19" s="150"/>
      <c r="J19" s="150"/>
      <c r="K19" s="150"/>
      <c r="L19" s="150"/>
      <c r="M19" s="155"/>
    </row>
    <row r="20" spans="1:13" s="154" customFormat="1" ht="108">
      <c r="A20" s="143" t="s">
        <v>327</v>
      </c>
      <c r="B20" s="144" t="s">
        <v>328</v>
      </c>
      <c r="C20" s="143" t="s">
        <v>329</v>
      </c>
      <c r="D20" s="146"/>
      <c r="E20" s="147">
        <v>840248.8</v>
      </c>
      <c r="F20" s="148">
        <v>40</v>
      </c>
      <c r="G20" s="149" t="s">
        <v>305</v>
      </c>
      <c r="H20" s="150" t="s">
        <v>38</v>
      </c>
      <c r="I20" s="150"/>
      <c r="J20" s="151" t="s">
        <v>330</v>
      </c>
      <c r="K20" s="150"/>
      <c r="L20" s="156" t="s">
        <v>331</v>
      </c>
      <c r="M20" s="153">
        <f>100-F20</f>
        <v>60</v>
      </c>
    </row>
    <row r="21" spans="1:13" s="154" customFormat="1" ht="60">
      <c r="A21" s="143" t="s">
        <v>332</v>
      </c>
      <c r="B21" s="144" t="s">
        <v>333</v>
      </c>
      <c r="C21" s="143" t="s">
        <v>334</v>
      </c>
      <c r="D21" s="146"/>
      <c r="E21" s="147">
        <v>208533.6</v>
      </c>
      <c r="F21" s="148">
        <v>45</v>
      </c>
      <c r="G21" s="149" t="s">
        <v>335</v>
      </c>
      <c r="H21" s="150"/>
      <c r="I21" s="150"/>
      <c r="J21" s="150"/>
      <c r="K21" s="150"/>
      <c r="L21" s="150"/>
      <c r="M21" s="155"/>
    </row>
    <row r="22" spans="1:13" s="154" customFormat="1" ht="60">
      <c r="A22" s="143" t="s">
        <v>336</v>
      </c>
      <c r="B22" s="144" t="s">
        <v>337</v>
      </c>
      <c r="C22" s="143" t="s">
        <v>338</v>
      </c>
      <c r="D22" s="146"/>
      <c r="E22" s="147">
        <v>1333680</v>
      </c>
      <c r="F22" s="148">
        <v>40</v>
      </c>
      <c r="G22" s="149" t="s">
        <v>305</v>
      </c>
      <c r="H22" s="150"/>
      <c r="I22" s="150"/>
      <c r="J22" s="150"/>
      <c r="K22" s="150"/>
      <c r="L22" s="150"/>
      <c r="M22" s="155"/>
    </row>
    <row r="23" spans="1:13" s="154" customFormat="1" ht="48">
      <c r="A23" s="143" t="s">
        <v>339</v>
      </c>
      <c r="B23" s="144" t="s">
        <v>340</v>
      </c>
      <c r="C23" s="143" t="s">
        <v>341</v>
      </c>
      <c r="D23" s="146"/>
      <c r="E23" s="147">
        <v>225826</v>
      </c>
      <c r="F23" s="148">
        <v>37.0838807147</v>
      </c>
      <c r="G23" s="149" t="s">
        <v>342</v>
      </c>
      <c r="H23" s="150"/>
      <c r="I23" s="150"/>
      <c r="J23" s="150"/>
      <c r="K23" s="150"/>
      <c r="L23" s="150"/>
      <c r="M23" s="155"/>
    </row>
    <row r="24" spans="1:13" s="154" customFormat="1" ht="60">
      <c r="A24" s="143" t="s">
        <v>343</v>
      </c>
      <c r="B24" s="144" t="s">
        <v>344</v>
      </c>
      <c r="C24" s="143" t="s">
        <v>345</v>
      </c>
      <c r="D24" s="146"/>
      <c r="E24" s="147">
        <v>1099842.3</v>
      </c>
      <c r="F24" s="148">
        <v>39.259302754</v>
      </c>
      <c r="G24" s="149" t="s">
        <v>305</v>
      </c>
      <c r="H24" s="150"/>
      <c r="I24" s="150"/>
      <c r="J24" s="150"/>
      <c r="K24" s="150"/>
      <c r="L24" s="150"/>
      <c r="M24" s="155"/>
    </row>
    <row r="25" spans="1:13" s="154" customFormat="1" ht="84">
      <c r="A25" s="143" t="s">
        <v>346</v>
      </c>
      <c r="B25" s="144" t="s">
        <v>347</v>
      </c>
      <c r="C25" s="143" t="s">
        <v>348</v>
      </c>
      <c r="D25" s="146"/>
      <c r="E25" s="147">
        <v>945320</v>
      </c>
      <c r="F25" s="148">
        <v>48.7253234369</v>
      </c>
      <c r="G25" s="149" t="s">
        <v>349</v>
      </c>
      <c r="H25" s="150"/>
      <c r="I25" s="150"/>
      <c r="J25" s="150"/>
      <c r="K25" s="150"/>
      <c r="L25" s="150"/>
      <c r="M25" s="155"/>
    </row>
    <row r="26" spans="1:13" s="154" customFormat="1" ht="60">
      <c r="A26" s="143" t="s">
        <v>350</v>
      </c>
      <c r="B26" s="144" t="s">
        <v>351</v>
      </c>
      <c r="C26" s="143" t="s">
        <v>352</v>
      </c>
      <c r="D26" s="146"/>
      <c r="E26" s="147">
        <v>798470</v>
      </c>
      <c r="F26" s="148">
        <v>44.3976757764</v>
      </c>
      <c r="G26" s="149" t="s">
        <v>305</v>
      </c>
      <c r="H26" s="150"/>
      <c r="I26" s="150"/>
      <c r="J26" s="150"/>
      <c r="K26" s="150"/>
      <c r="L26" s="150"/>
      <c r="M26" s="155"/>
    </row>
    <row r="27" spans="1:13" s="154" customFormat="1" ht="48">
      <c r="A27" s="143" t="s">
        <v>353</v>
      </c>
      <c r="B27" s="144" t="s">
        <v>354</v>
      </c>
      <c r="C27" s="143" t="s">
        <v>355</v>
      </c>
      <c r="D27" s="146"/>
      <c r="E27" s="147">
        <v>240894.25</v>
      </c>
      <c r="F27" s="148">
        <v>50</v>
      </c>
      <c r="G27" s="149" t="s">
        <v>356</v>
      </c>
      <c r="H27" s="150"/>
      <c r="I27" s="150"/>
      <c r="J27" s="150"/>
      <c r="K27" s="150"/>
      <c r="L27" s="150"/>
      <c r="M27" s="155"/>
    </row>
    <row r="28" spans="1:13" s="154" customFormat="1" ht="120">
      <c r="A28" s="143" t="s">
        <v>357</v>
      </c>
      <c r="B28" s="144" t="s">
        <v>358</v>
      </c>
      <c r="C28" s="143" t="s">
        <v>359</v>
      </c>
      <c r="D28" s="146"/>
      <c r="E28" s="147">
        <v>1085000</v>
      </c>
      <c r="F28" s="148">
        <v>50</v>
      </c>
      <c r="G28" s="145" t="s">
        <v>360</v>
      </c>
      <c r="H28" s="150"/>
      <c r="I28" s="150"/>
      <c r="J28" s="150"/>
      <c r="K28" s="150"/>
      <c r="L28" s="150"/>
      <c r="M28" s="155"/>
    </row>
    <row r="29" spans="1:13" s="5" customFormat="1" ht="13.5" thickBot="1">
      <c r="A29" s="157"/>
      <c r="B29" s="80"/>
      <c r="C29" s="158"/>
      <c r="D29" s="78"/>
      <c r="E29" s="77">
        <f>SUM(E11:E28)</f>
        <v>14686976.520000001</v>
      </c>
      <c r="F29" s="159"/>
      <c r="G29" s="75"/>
      <c r="H29" s="74"/>
      <c r="I29" s="74"/>
      <c r="J29" s="74"/>
      <c r="K29" s="74"/>
      <c r="L29" s="74"/>
      <c r="M29" s="73"/>
    </row>
    <row r="30" spans="1:13" s="5" customFormat="1" ht="25.5" customHeight="1">
      <c r="A30" s="344" t="s">
        <v>10</v>
      </c>
      <c r="B30" s="345"/>
      <c r="C30" s="345"/>
      <c r="D30" s="345"/>
      <c r="E30" s="345"/>
      <c r="F30" s="345"/>
      <c r="G30" s="345"/>
      <c r="H30" s="345"/>
      <c r="I30" s="346"/>
      <c r="J30" s="346"/>
      <c r="K30" s="346"/>
      <c r="L30" s="346"/>
      <c r="M30" s="346"/>
    </row>
    <row r="31" s="5" customFormat="1" ht="12.75">
      <c r="B31" s="7"/>
    </row>
    <row r="32" spans="1:2" s="5" customFormat="1" ht="15" customHeight="1">
      <c r="A32" s="6" t="s">
        <v>9</v>
      </c>
      <c r="B32" s="6"/>
    </row>
    <row r="33" spans="1:13" s="5" customFormat="1" ht="39.75" customHeight="1">
      <c r="A33" s="347" t="s">
        <v>8</v>
      </c>
      <c r="B33" s="347"/>
      <c r="C33" s="347"/>
      <c r="D33" s="347"/>
      <c r="E33" s="347"/>
      <c r="F33" s="347"/>
      <c r="G33" s="347"/>
      <c r="H33" s="3"/>
      <c r="I33" s="3"/>
      <c r="J33" s="3"/>
      <c r="K33" s="3"/>
      <c r="L33" s="3"/>
      <c r="M33" s="3"/>
    </row>
    <row r="34" spans="1:13" s="5" customFormat="1" ht="39" customHeight="1">
      <c r="A34" s="348" t="s">
        <v>7</v>
      </c>
      <c r="B34" s="347"/>
      <c r="C34" s="347"/>
      <c r="D34" s="347"/>
      <c r="E34" s="347"/>
      <c r="F34" s="347"/>
      <c r="G34" s="347"/>
      <c r="H34" s="3"/>
      <c r="I34" s="3"/>
      <c r="J34" s="3"/>
      <c r="K34" s="3"/>
      <c r="L34" s="3"/>
      <c r="M34" s="3"/>
    </row>
    <row r="35" spans="1:13" s="5" customFormat="1" ht="28.5" customHeight="1">
      <c r="A35" s="347" t="s">
        <v>6</v>
      </c>
      <c r="B35" s="347"/>
      <c r="C35" s="347"/>
      <c r="D35" s="347"/>
      <c r="E35" s="347"/>
      <c r="F35" s="347"/>
      <c r="G35" s="347"/>
      <c r="H35" s="3"/>
      <c r="I35" s="3"/>
      <c r="J35" s="3"/>
      <c r="K35" s="3"/>
      <c r="L35" s="3"/>
      <c r="M35" s="3"/>
    </row>
    <row r="36" spans="1:13" s="5" customFormat="1" ht="27" customHeight="1">
      <c r="A36" s="348" t="s">
        <v>5</v>
      </c>
      <c r="B36" s="347"/>
      <c r="C36" s="347"/>
      <c r="D36" s="347"/>
      <c r="E36" s="347"/>
      <c r="F36" s="347"/>
      <c r="G36" s="347"/>
      <c r="H36" s="3"/>
      <c r="I36" s="3"/>
      <c r="J36" s="3"/>
      <c r="K36" s="3"/>
      <c r="L36" s="3"/>
      <c r="M36" s="3"/>
    </row>
    <row r="37" spans="1:13" s="5" customFormat="1" ht="39.75" customHeight="1">
      <c r="A37" s="347" t="s">
        <v>4</v>
      </c>
      <c r="B37" s="347"/>
      <c r="C37" s="347"/>
      <c r="D37" s="347"/>
      <c r="E37" s="347"/>
      <c r="F37" s="347"/>
      <c r="G37" s="347"/>
      <c r="H37" s="3"/>
      <c r="I37" s="3"/>
      <c r="J37" s="3"/>
      <c r="K37" s="3"/>
      <c r="L37" s="3"/>
      <c r="M37" s="3"/>
    </row>
    <row r="38" spans="1:12" s="5" customFormat="1" ht="39.75" customHeight="1">
      <c r="A38" s="347" t="s">
        <v>361</v>
      </c>
      <c r="B38" s="347"/>
      <c r="C38" s="347"/>
      <c r="D38" s="347"/>
      <c r="E38" s="347"/>
      <c r="F38" s="360"/>
      <c r="G38" s="360"/>
      <c r="H38" s="3"/>
      <c r="I38" s="3"/>
      <c r="J38" s="3"/>
      <c r="K38" s="3"/>
      <c r="L38" s="3"/>
    </row>
    <row r="39" s="5" customFormat="1" ht="12.75"/>
    <row r="40" s="7" customFormat="1" ht="12.75">
      <c r="A40" s="7" t="s">
        <v>362</v>
      </c>
    </row>
    <row r="41" s="7" customFormat="1" ht="12.75">
      <c r="A41" s="7" t="s">
        <v>363</v>
      </c>
    </row>
    <row r="42" s="160" customFormat="1" ht="12"/>
    <row r="43" spans="1:4" s="8" customFormat="1" ht="12.75">
      <c r="A43" s="361" t="s">
        <v>364</v>
      </c>
      <c r="B43" s="362"/>
      <c r="C43" s="362"/>
      <c r="D43" s="362"/>
    </row>
    <row r="44" s="5" customFormat="1" ht="12.75"/>
  </sheetData>
  <sheetProtection/>
  <mergeCells count="26">
    <mergeCell ref="A36:G36"/>
    <mergeCell ref="A37:G37"/>
    <mergeCell ref="A38:G38"/>
    <mergeCell ref="A43:D43"/>
    <mergeCell ref="L9:L10"/>
    <mergeCell ref="M9:M10"/>
    <mergeCell ref="A30:M30"/>
    <mergeCell ref="A33:G33"/>
    <mergeCell ref="A34:G34"/>
    <mergeCell ref="A35:G35"/>
    <mergeCell ref="F9:F10"/>
    <mergeCell ref="G9:G10"/>
    <mergeCell ref="H9:H10"/>
    <mergeCell ref="I9:I10"/>
    <mergeCell ref="J9:J10"/>
    <mergeCell ref="K9:K10"/>
    <mergeCell ref="A9:A10"/>
    <mergeCell ref="B9:B10"/>
    <mergeCell ref="C9:C10"/>
    <mergeCell ref="D9:D10"/>
    <mergeCell ref="E9:E10"/>
    <mergeCell ref="B4:H4"/>
    <mergeCell ref="B5:G5"/>
    <mergeCell ref="B6:H6"/>
    <mergeCell ref="A8:G8"/>
    <mergeCell ref="H8:L8"/>
  </mergeCells>
  <printOptions/>
  <pageMargins left="0" right="0" top="0.4724409448818898" bottom="0.4724409448818898" header="0.31496062992125984" footer="0.31496062992125984"/>
  <pageSetup fitToHeight="2" fitToWidth="1" horizontalDpi="600" verticalDpi="600" orientation="landscape" paperSize="8" scale="92" r:id="rId1"/>
  <headerFooter>
    <oddFooter>&amp;LRámec - vyplnenie&amp;RMH SR  &amp;P</oddFooter>
  </headerFooter>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19">
      <selection activeCell="B49" sqref="B49"/>
    </sheetView>
  </sheetViews>
  <sheetFormatPr defaultColWidth="9.140625" defaultRowHeight="12.75"/>
  <cols>
    <col min="1" max="1" width="42.8515625" style="0" customWidth="1"/>
    <col min="2" max="2" width="24.28125" style="0" customWidth="1"/>
    <col min="3" max="3" width="45.421875" style="0" customWidth="1"/>
  </cols>
  <sheetData>
    <row r="1" spans="1:7" s="162" customFormat="1" ht="16.5">
      <c r="A1" s="363" t="s">
        <v>0</v>
      </c>
      <c r="B1" s="363"/>
      <c r="C1" s="363"/>
      <c r="D1" s="161"/>
      <c r="E1" s="161"/>
      <c r="F1" s="161"/>
      <c r="G1" s="161"/>
    </row>
    <row r="2" spans="1:7" s="162" customFormat="1" ht="16.5" customHeight="1">
      <c r="A2" s="363" t="s">
        <v>96</v>
      </c>
      <c r="B2" s="363"/>
      <c r="C2" s="363"/>
      <c r="D2" s="161"/>
      <c r="E2" s="161"/>
      <c r="F2" s="161"/>
      <c r="G2" s="161"/>
    </row>
    <row r="3" spans="1:3" s="163" customFormat="1" ht="16.5">
      <c r="A3" s="364" t="s">
        <v>107</v>
      </c>
      <c r="B3" s="364"/>
      <c r="C3" s="364"/>
    </row>
    <row r="4" s="164" customFormat="1" ht="12.75">
      <c r="A4" s="164" t="s">
        <v>365</v>
      </c>
    </row>
    <row r="5" s="164" customFormat="1" ht="12.75">
      <c r="A5" s="164" t="s">
        <v>366</v>
      </c>
    </row>
    <row r="6" s="165" customFormat="1" ht="12.75">
      <c r="A6" s="164" t="s">
        <v>111</v>
      </c>
    </row>
    <row r="7" s="165" customFormat="1" ht="12.75"/>
    <row r="8" s="165" customFormat="1" ht="13.5" thickBot="1">
      <c r="A8" s="165" t="s">
        <v>367</v>
      </c>
    </row>
    <row r="9" spans="1:3" s="165" customFormat="1" ht="12.75">
      <c r="A9" s="365" t="s">
        <v>79</v>
      </c>
      <c r="B9" s="367" t="s">
        <v>85</v>
      </c>
      <c r="C9" s="369" t="s">
        <v>84</v>
      </c>
    </row>
    <row r="10" spans="1:3" s="164" customFormat="1" ht="12.75">
      <c r="A10" s="366"/>
      <c r="B10" s="368"/>
      <c r="C10" s="370"/>
    </row>
    <row r="11" spans="1:3" s="169" customFormat="1" ht="25.5">
      <c r="A11" s="166" t="s">
        <v>368</v>
      </c>
      <c r="B11" s="167" t="s">
        <v>293</v>
      </c>
      <c r="C11" s="168" t="s">
        <v>294</v>
      </c>
    </row>
    <row r="12" spans="1:3" s="170" customFormat="1" ht="76.5" customHeight="1">
      <c r="A12" s="371" t="s">
        <v>369</v>
      </c>
      <c r="B12" s="372"/>
      <c r="C12" s="372"/>
    </row>
    <row r="13" s="164" customFormat="1" ht="12.75"/>
    <row r="14" spans="1:3" s="164" customFormat="1" ht="38.25">
      <c r="A14" s="166" t="s">
        <v>370</v>
      </c>
      <c r="B14" s="167" t="s">
        <v>328</v>
      </c>
      <c r="C14" s="168" t="s">
        <v>329</v>
      </c>
    </row>
    <row r="15" spans="1:3" s="170" customFormat="1" ht="102" customHeight="1">
      <c r="A15" s="371" t="s">
        <v>371</v>
      </c>
      <c r="B15" s="372"/>
      <c r="C15" s="372"/>
    </row>
    <row r="16" s="164" customFormat="1" ht="12.75"/>
  </sheetData>
  <sheetProtection/>
  <mergeCells count="8">
    <mergeCell ref="A12:C12"/>
    <mergeCell ref="A15:C15"/>
    <mergeCell ref="A1:C1"/>
    <mergeCell ref="A2:C2"/>
    <mergeCell ref="A3:C3"/>
    <mergeCell ref="A9:A10"/>
    <mergeCell ref="B9:B10"/>
    <mergeCell ref="C9:C10"/>
  </mergeCells>
  <printOptions/>
  <pageMargins left="0.42" right="0.29" top="0.45" bottom="0.7480314960629921" header="0.31496062992125984" footer="0.31496062992125984"/>
  <pageSetup horizontalDpi="600" verticalDpi="600" orientation="landscape" paperSize="9" r:id="rId1"/>
  <headerFooter>
    <oddFooter>&amp;RMH SR   3</oddFooter>
  </headerFooter>
</worksheet>
</file>

<file path=xl/worksheets/sheet4.xml><?xml version="1.0" encoding="utf-8"?>
<worksheet xmlns="http://schemas.openxmlformats.org/spreadsheetml/2006/main" xmlns:r="http://schemas.openxmlformats.org/officeDocument/2006/relationships">
  <dimension ref="A1:N52"/>
  <sheetViews>
    <sheetView zoomScalePageLayoutView="0" workbookViewId="0" topLeftCell="A1">
      <selection activeCell="H57" sqref="H57"/>
    </sheetView>
  </sheetViews>
  <sheetFormatPr defaultColWidth="9.140625" defaultRowHeight="12.75"/>
  <cols>
    <col min="1" max="1" width="46.421875" style="3" customWidth="1"/>
    <col min="2" max="2" width="18.00390625" style="3" customWidth="1"/>
    <col min="3" max="3" width="17.57421875" style="3" customWidth="1"/>
    <col min="4" max="4" width="16.8515625" style="3" customWidth="1"/>
    <col min="5" max="5" width="17.28125" style="3" customWidth="1"/>
    <col min="6" max="7" width="9.140625" style="3" customWidth="1"/>
    <col min="8" max="8" width="36.7109375" style="3" customWidth="1"/>
    <col min="9" max="16384" width="9.140625" style="3" customWidth="1"/>
  </cols>
  <sheetData>
    <row r="1" spans="1:13" s="56" customFormat="1" ht="15.75">
      <c r="A1" s="377" t="s">
        <v>0</v>
      </c>
      <c r="B1" s="378"/>
      <c r="C1" s="378"/>
      <c r="D1" s="378"/>
      <c r="E1" s="378"/>
      <c r="F1" s="378"/>
      <c r="G1" s="378"/>
      <c r="H1" s="57"/>
      <c r="I1" s="376"/>
      <c r="J1" s="376"/>
      <c r="K1" s="376"/>
      <c r="L1" s="376"/>
      <c r="M1" s="376"/>
    </row>
    <row r="2" spans="1:13" s="67" customFormat="1" ht="15.75">
      <c r="A2" s="379" t="s">
        <v>96</v>
      </c>
      <c r="B2" s="379"/>
      <c r="C2" s="379"/>
      <c r="D2" s="379"/>
      <c r="E2" s="379"/>
      <c r="F2" s="379"/>
      <c r="G2" s="379"/>
      <c r="H2" s="68"/>
      <c r="I2" s="380"/>
      <c r="J2" s="380"/>
      <c r="K2" s="380"/>
      <c r="L2" s="380"/>
      <c r="M2" s="380"/>
    </row>
    <row r="3" spans="1:13" s="56" customFormat="1" ht="15.75">
      <c r="A3" s="61"/>
      <c r="B3" s="61"/>
      <c r="C3" s="61"/>
      <c r="D3" s="61"/>
      <c r="E3" s="61"/>
      <c r="F3" s="61"/>
      <c r="G3" s="61"/>
      <c r="H3" s="62"/>
      <c r="I3" s="72"/>
      <c r="J3" s="72"/>
      <c r="K3" s="72"/>
      <c r="L3" s="72"/>
      <c r="M3" s="72"/>
    </row>
    <row r="4" spans="1:13" s="67" customFormat="1" ht="15.75">
      <c r="A4" s="65" t="s">
        <v>95</v>
      </c>
      <c r="B4" s="71">
        <v>2010</v>
      </c>
      <c r="C4" s="70"/>
      <c r="D4" s="70"/>
      <c r="E4" s="70"/>
      <c r="F4" s="70"/>
      <c r="G4" s="69"/>
      <c r="H4" s="68"/>
      <c r="I4" s="380"/>
      <c r="J4" s="380"/>
      <c r="K4" s="380"/>
      <c r="L4" s="380"/>
      <c r="M4" s="380"/>
    </row>
    <row r="5" spans="1:13" s="56" customFormat="1" ht="32.25" customHeight="1">
      <c r="A5" s="66" t="s">
        <v>94</v>
      </c>
      <c r="B5" s="373" t="s">
        <v>93</v>
      </c>
      <c r="C5" s="374"/>
      <c r="D5" s="374"/>
      <c r="E5" s="374"/>
      <c r="F5" s="374"/>
      <c r="G5" s="375"/>
      <c r="H5" s="62"/>
      <c r="I5" s="376"/>
      <c r="J5" s="376"/>
      <c r="K5" s="376"/>
      <c r="L5" s="376"/>
      <c r="M5" s="376"/>
    </row>
    <row r="6" spans="1:13" s="56" customFormat="1" ht="15.75">
      <c r="A6" s="65" t="s">
        <v>92</v>
      </c>
      <c r="B6" s="64" t="s">
        <v>91</v>
      </c>
      <c r="C6" s="64"/>
      <c r="D6" s="64"/>
      <c r="E6" s="64"/>
      <c r="F6" s="64"/>
      <c r="G6" s="63"/>
      <c r="H6" s="62"/>
      <c r="I6" s="61"/>
      <c r="J6" s="61"/>
      <c r="K6" s="61"/>
      <c r="L6" s="61"/>
      <c r="M6" s="61"/>
    </row>
    <row r="7" spans="1:8" s="56" customFormat="1" ht="32.25" thickBot="1">
      <c r="A7" s="60" t="s">
        <v>90</v>
      </c>
      <c r="B7" s="59" t="s">
        <v>89</v>
      </c>
      <c r="C7" s="58" t="s">
        <v>88</v>
      </c>
      <c r="D7" s="383" t="s">
        <v>87</v>
      </c>
      <c r="E7" s="384"/>
      <c r="F7" s="384"/>
      <c r="G7" s="385"/>
      <c r="H7" s="57"/>
    </row>
    <row r="8" spans="4:12" ht="63.75" customHeight="1" thickBot="1">
      <c r="D8" s="55"/>
      <c r="E8" s="55"/>
      <c r="H8" s="386" t="s">
        <v>86</v>
      </c>
      <c r="I8" s="387"/>
      <c r="J8" s="387"/>
      <c r="K8" s="387"/>
      <c r="L8" s="388"/>
    </row>
    <row r="9" spans="1:14" s="54" customFormat="1" ht="54.75" customHeight="1">
      <c r="A9" s="389" t="s">
        <v>79</v>
      </c>
      <c r="B9" s="391" t="s">
        <v>85</v>
      </c>
      <c r="C9" s="391" t="s">
        <v>84</v>
      </c>
      <c r="D9" s="393" t="s">
        <v>83</v>
      </c>
      <c r="E9" s="393" t="s">
        <v>82</v>
      </c>
      <c r="F9" s="395" t="s">
        <v>81</v>
      </c>
      <c r="G9" s="391" t="s">
        <v>80</v>
      </c>
      <c r="H9" s="389" t="s">
        <v>79</v>
      </c>
      <c r="I9" s="397" t="s">
        <v>78</v>
      </c>
      <c r="J9" s="397" t="s">
        <v>77</v>
      </c>
      <c r="K9" s="397" t="s">
        <v>76</v>
      </c>
      <c r="L9" s="397" t="s">
        <v>75</v>
      </c>
      <c r="M9" s="397" t="s">
        <v>74</v>
      </c>
      <c r="N9" s="381" t="s">
        <v>73</v>
      </c>
    </row>
    <row r="10" spans="1:14" s="54" customFormat="1" ht="56.25" customHeight="1" thickBot="1">
      <c r="A10" s="390"/>
      <c r="B10" s="392"/>
      <c r="C10" s="392"/>
      <c r="D10" s="394"/>
      <c r="E10" s="394"/>
      <c r="F10" s="396"/>
      <c r="G10" s="392"/>
      <c r="H10" s="390"/>
      <c r="I10" s="398"/>
      <c r="J10" s="398"/>
      <c r="K10" s="398"/>
      <c r="L10" s="398"/>
      <c r="M10" s="398"/>
      <c r="N10" s="382"/>
    </row>
    <row r="11" spans="1:14" s="8" customFormat="1" ht="12">
      <c r="A11" s="48" t="s">
        <v>71</v>
      </c>
      <c r="B11" s="53">
        <v>35728256</v>
      </c>
      <c r="C11" s="52" t="s">
        <v>72</v>
      </c>
      <c r="D11" s="32">
        <f>E11*30.126/1000000</f>
        <v>1.33400006694</v>
      </c>
      <c r="E11" s="51">
        <v>44280.69</v>
      </c>
      <c r="F11" s="50">
        <v>49</v>
      </c>
      <c r="G11" s="49">
        <v>72</v>
      </c>
      <c r="H11" s="48" t="s">
        <v>71</v>
      </c>
      <c r="I11" s="47"/>
      <c r="J11" s="46"/>
      <c r="K11" s="46"/>
      <c r="L11" s="46"/>
      <c r="M11" s="46"/>
      <c r="N11" s="45">
        <v>51</v>
      </c>
    </row>
    <row r="12" spans="1:14" s="8" customFormat="1" ht="12">
      <c r="A12" s="29" t="s">
        <v>69</v>
      </c>
      <c r="B12" s="43">
        <v>36279889</v>
      </c>
      <c r="C12" s="33" t="s">
        <v>70</v>
      </c>
      <c r="D12" s="32">
        <f aca="true" t="shared" si="0" ref="D12:D41">E12*30.126/1000000</f>
        <v>2.96599989816</v>
      </c>
      <c r="E12" s="39">
        <v>98453.16</v>
      </c>
      <c r="F12" s="30">
        <v>50</v>
      </c>
      <c r="G12" s="30">
        <v>72</v>
      </c>
      <c r="H12" s="29" t="s">
        <v>69</v>
      </c>
      <c r="I12" s="28" t="s">
        <v>38</v>
      </c>
      <c r="J12" s="27"/>
      <c r="K12" s="27" t="s">
        <v>37</v>
      </c>
      <c r="L12" s="27" t="s">
        <v>37</v>
      </c>
      <c r="M12" s="27" t="s">
        <v>37</v>
      </c>
      <c r="N12" s="26">
        <v>50</v>
      </c>
    </row>
    <row r="13" spans="1:14" s="8" customFormat="1" ht="12">
      <c r="A13" s="29" t="s">
        <v>67</v>
      </c>
      <c r="B13" s="43">
        <v>35857579</v>
      </c>
      <c r="C13" s="33" t="s">
        <v>68</v>
      </c>
      <c r="D13" s="32">
        <f t="shared" si="0"/>
        <v>0.21999993516</v>
      </c>
      <c r="E13" s="39">
        <v>7302.66</v>
      </c>
      <c r="F13" s="30">
        <v>50</v>
      </c>
      <c r="G13" s="30">
        <v>72</v>
      </c>
      <c r="H13" s="29" t="s">
        <v>67</v>
      </c>
      <c r="I13" s="28"/>
      <c r="J13" s="27"/>
      <c r="K13" s="35"/>
      <c r="L13" s="27"/>
      <c r="M13" s="27"/>
      <c r="N13" s="26">
        <v>50</v>
      </c>
    </row>
    <row r="14" spans="1:14" s="8" customFormat="1" ht="12">
      <c r="A14" s="29" t="s">
        <v>65</v>
      </c>
      <c r="B14" s="43">
        <v>31412432</v>
      </c>
      <c r="C14" s="33" t="s">
        <v>66</v>
      </c>
      <c r="D14" s="32">
        <f t="shared" si="0"/>
        <v>0.14200010604000002</v>
      </c>
      <c r="E14" s="39">
        <v>4713.54</v>
      </c>
      <c r="F14" s="30">
        <v>49</v>
      </c>
      <c r="G14" s="30">
        <v>72</v>
      </c>
      <c r="H14" s="29" t="s">
        <v>65</v>
      </c>
      <c r="I14" s="28" t="s">
        <v>38</v>
      </c>
      <c r="J14" s="27" t="s">
        <v>37</v>
      </c>
      <c r="K14" s="27" t="s">
        <v>37</v>
      </c>
      <c r="L14" s="27" t="s">
        <v>37</v>
      </c>
      <c r="M14" s="27" t="s">
        <v>37</v>
      </c>
      <c r="N14" s="26">
        <v>51</v>
      </c>
    </row>
    <row r="15" spans="1:14" s="8" customFormat="1" ht="12">
      <c r="A15" s="29" t="s">
        <v>63</v>
      </c>
      <c r="B15" s="43">
        <v>31563538</v>
      </c>
      <c r="C15" s="33" t="s">
        <v>64</v>
      </c>
      <c r="D15" s="32">
        <f t="shared" si="0"/>
        <v>1.5159999694800002</v>
      </c>
      <c r="E15" s="39">
        <v>50321.98</v>
      </c>
      <c r="F15" s="30">
        <v>54</v>
      </c>
      <c r="G15" s="30">
        <v>72</v>
      </c>
      <c r="H15" s="29" t="s">
        <v>63</v>
      </c>
      <c r="I15" s="28"/>
      <c r="J15" s="27"/>
      <c r="K15" s="27"/>
      <c r="L15" s="27"/>
      <c r="M15" s="27"/>
      <c r="N15" s="26">
        <v>46</v>
      </c>
    </row>
    <row r="16" spans="1:14" s="8" customFormat="1" ht="12">
      <c r="A16" s="29" t="s">
        <v>61</v>
      </c>
      <c r="B16" s="34">
        <v>31562507</v>
      </c>
      <c r="C16" s="33" t="s">
        <v>62</v>
      </c>
      <c r="D16" s="32">
        <f t="shared" si="0"/>
        <v>4.07599989966</v>
      </c>
      <c r="E16" s="31">
        <v>135298.41</v>
      </c>
      <c r="F16" s="30">
        <v>55</v>
      </c>
      <c r="G16" s="30">
        <v>72</v>
      </c>
      <c r="H16" s="29" t="s">
        <v>61</v>
      </c>
      <c r="I16" s="28" t="s">
        <v>38</v>
      </c>
      <c r="J16" s="27" t="s">
        <v>37</v>
      </c>
      <c r="K16" s="27" t="s">
        <v>37</v>
      </c>
      <c r="L16" s="27" t="s">
        <v>37</v>
      </c>
      <c r="M16" s="27" t="s">
        <v>37</v>
      </c>
      <c r="N16" s="26">
        <v>45</v>
      </c>
    </row>
    <row r="17" spans="1:14" s="8" customFormat="1" ht="12">
      <c r="A17" s="29" t="s">
        <v>59</v>
      </c>
      <c r="B17" s="43">
        <v>35864320</v>
      </c>
      <c r="C17" s="33" t="s">
        <v>60</v>
      </c>
      <c r="D17" s="32">
        <f t="shared" si="0"/>
        <v>1.63899990858</v>
      </c>
      <c r="E17" s="39">
        <v>54404.83</v>
      </c>
      <c r="F17" s="30">
        <v>50</v>
      </c>
      <c r="G17" s="30">
        <v>72</v>
      </c>
      <c r="H17" s="29" t="s">
        <v>59</v>
      </c>
      <c r="I17" s="28"/>
      <c r="J17" s="27"/>
      <c r="K17" s="27"/>
      <c r="L17" s="27"/>
      <c r="M17" s="27"/>
      <c r="N17" s="26">
        <v>50</v>
      </c>
    </row>
    <row r="18" spans="1:14" s="8" customFormat="1" ht="12">
      <c r="A18" s="29" t="s">
        <v>57</v>
      </c>
      <c r="B18" s="34">
        <v>35780355</v>
      </c>
      <c r="C18" s="33" t="s">
        <v>58</v>
      </c>
      <c r="D18" s="32">
        <f t="shared" si="0"/>
        <v>2.51300035758</v>
      </c>
      <c r="E18" s="31">
        <v>83416.33</v>
      </c>
      <c r="F18" s="30">
        <v>100</v>
      </c>
      <c r="G18" s="30">
        <v>72</v>
      </c>
      <c r="H18" s="29" t="s">
        <v>57</v>
      </c>
      <c r="I18" s="28"/>
      <c r="J18" s="27"/>
      <c r="K18" s="27"/>
      <c r="L18" s="27"/>
      <c r="M18" s="27"/>
      <c r="N18" s="26">
        <v>0</v>
      </c>
    </row>
    <row r="19" spans="1:14" s="8" customFormat="1" ht="12">
      <c r="A19" s="29" t="s">
        <v>55</v>
      </c>
      <c r="B19" s="43">
        <v>584851</v>
      </c>
      <c r="C19" s="33" t="s">
        <v>56</v>
      </c>
      <c r="D19" s="32">
        <f t="shared" si="0"/>
        <v>2.2600001007599997</v>
      </c>
      <c r="E19" s="31">
        <v>75018.26</v>
      </c>
      <c r="F19" s="30">
        <v>42</v>
      </c>
      <c r="G19" s="30">
        <v>72</v>
      </c>
      <c r="H19" s="29" t="s">
        <v>55</v>
      </c>
      <c r="I19" s="28"/>
      <c r="J19" s="27"/>
      <c r="K19" s="27"/>
      <c r="L19" s="27"/>
      <c r="M19" s="27"/>
      <c r="N19" s="26">
        <v>58</v>
      </c>
    </row>
    <row r="20" spans="1:14" s="8" customFormat="1" ht="12">
      <c r="A20" s="29" t="s">
        <v>53</v>
      </c>
      <c r="B20" s="43">
        <v>31645861</v>
      </c>
      <c r="C20" s="33" t="s">
        <v>54</v>
      </c>
      <c r="D20" s="32">
        <f t="shared" si="0"/>
        <v>2.2800001496399998</v>
      </c>
      <c r="E20" s="31">
        <v>75682.14</v>
      </c>
      <c r="F20" s="30">
        <v>55</v>
      </c>
      <c r="G20" s="30">
        <v>72</v>
      </c>
      <c r="H20" s="29" t="s">
        <v>53</v>
      </c>
      <c r="I20" s="28"/>
      <c r="J20" s="27"/>
      <c r="K20" s="27"/>
      <c r="L20" s="27"/>
      <c r="M20" s="27"/>
      <c r="N20" s="26">
        <v>45</v>
      </c>
    </row>
    <row r="21" spans="1:14" s="8" customFormat="1" ht="12">
      <c r="A21" s="29" t="s">
        <v>51</v>
      </c>
      <c r="B21" s="34">
        <v>35805609</v>
      </c>
      <c r="C21" s="33" t="s">
        <v>52</v>
      </c>
      <c r="D21" s="32">
        <f t="shared" si="0"/>
        <v>4.00000013568</v>
      </c>
      <c r="E21" s="39">
        <v>132775.68</v>
      </c>
      <c r="F21" s="30">
        <v>60</v>
      </c>
      <c r="G21" s="30">
        <v>72</v>
      </c>
      <c r="H21" s="29" t="s">
        <v>51</v>
      </c>
      <c r="I21" s="28"/>
      <c r="J21" s="27"/>
      <c r="K21" s="27"/>
      <c r="L21" s="27"/>
      <c r="M21" s="27"/>
      <c r="N21" s="26">
        <v>40</v>
      </c>
    </row>
    <row r="22" spans="1:14" s="44" customFormat="1" ht="12">
      <c r="A22" s="29" t="s">
        <v>49</v>
      </c>
      <c r="B22" s="43">
        <v>31342159</v>
      </c>
      <c r="C22" s="33" t="s">
        <v>50</v>
      </c>
      <c r="D22" s="32">
        <f t="shared" si="0"/>
        <v>3.3500000533800005</v>
      </c>
      <c r="E22" s="39">
        <v>111199.63</v>
      </c>
      <c r="F22" s="30">
        <v>38</v>
      </c>
      <c r="G22" s="30">
        <v>72</v>
      </c>
      <c r="H22" s="29" t="s">
        <v>49</v>
      </c>
      <c r="I22" s="28"/>
      <c r="J22" s="27"/>
      <c r="K22" s="27"/>
      <c r="L22" s="27"/>
      <c r="M22" s="27"/>
      <c r="N22" s="26">
        <v>62</v>
      </c>
    </row>
    <row r="23" spans="1:14" s="8" customFormat="1" ht="12">
      <c r="A23" s="29" t="s">
        <v>47</v>
      </c>
      <c r="B23" s="34">
        <v>36177644</v>
      </c>
      <c r="C23" s="33" t="s">
        <v>48</v>
      </c>
      <c r="D23" s="32">
        <f t="shared" si="0"/>
        <v>1.77300005532</v>
      </c>
      <c r="E23" s="31">
        <v>58852.82</v>
      </c>
      <c r="F23" s="30">
        <v>60</v>
      </c>
      <c r="G23" s="30">
        <v>72</v>
      </c>
      <c r="H23" s="29" t="s">
        <v>47</v>
      </c>
      <c r="I23" s="28" t="s">
        <v>38</v>
      </c>
      <c r="J23" s="27"/>
      <c r="K23" s="27" t="s">
        <v>37</v>
      </c>
      <c r="L23" s="27" t="s">
        <v>37</v>
      </c>
      <c r="M23" s="27" t="s">
        <v>37</v>
      </c>
      <c r="N23" s="26">
        <v>40</v>
      </c>
    </row>
    <row r="24" spans="1:14" s="8" customFormat="1" ht="12">
      <c r="A24" s="29" t="s">
        <v>45</v>
      </c>
      <c r="B24" s="43">
        <v>31687580</v>
      </c>
      <c r="C24" s="33" t="s">
        <v>46</v>
      </c>
      <c r="D24" s="32">
        <f t="shared" si="0"/>
        <v>0.59600013108</v>
      </c>
      <c r="E24" s="39">
        <v>19783.58</v>
      </c>
      <c r="F24" s="30">
        <v>51</v>
      </c>
      <c r="G24" s="30">
        <v>72</v>
      </c>
      <c r="H24" s="29" t="s">
        <v>45</v>
      </c>
      <c r="I24" s="28" t="s">
        <v>38</v>
      </c>
      <c r="J24" s="27" t="s">
        <v>37</v>
      </c>
      <c r="K24" s="27" t="s">
        <v>37</v>
      </c>
      <c r="L24" s="27" t="s">
        <v>37</v>
      </c>
      <c r="M24" s="27" t="s">
        <v>37</v>
      </c>
      <c r="N24" s="26">
        <v>49</v>
      </c>
    </row>
    <row r="25" spans="1:14" s="8" customFormat="1" ht="12">
      <c r="A25" s="29" t="s">
        <v>42</v>
      </c>
      <c r="B25" s="34" t="s">
        <v>44</v>
      </c>
      <c r="C25" s="33" t="s">
        <v>43</v>
      </c>
      <c r="D25" s="32">
        <f t="shared" si="0"/>
        <v>3.9720001275</v>
      </c>
      <c r="E25" s="39">
        <v>131846.25</v>
      </c>
      <c r="F25" s="30">
        <v>70</v>
      </c>
      <c r="G25" s="30">
        <v>72</v>
      </c>
      <c r="H25" s="29" t="s">
        <v>42</v>
      </c>
      <c r="I25" s="28"/>
      <c r="J25" s="42"/>
      <c r="K25" s="42"/>
      <c r="L25" s="42"/>
      <c r="M25" s="42"/>
      <c r="N25" s="26">
        <v>30</v>
      </c>
    </row>
    <row r="26" spans="1:14" s="8" customFormat="1" ht="12">
      <c r="A26" s="29" t="s">
        <v>39</v>
      </c>
      <c r="B26" s="34" t="s">
        <v>41</v>
      </c>
      <c r="C26" s="33" t="s">
        <v>40</v>
      </c>
      <c r="D26" s="32">
        <f t="shared" si="0"/>
        <v>4.2600001686</v>
      </c>
      <c r="E26" s="31">
        <v>141406.1</v>
      </c>
      <c r="F26" s="30">
        <v>39</v>
      </c>
      <c r="G26" s="30">
        <v>72</v>
      </c>
      <c r="H26" s="29" t="s">
        <v>39</v>
      </c>
      <c r="I26" s="28" t="s">
        <v>38</v>
      </c>
      <c r="J26" s="27" t="s">
        <v>37</v>
      </c>
      <c r="K26" s="27" t="s">
        <v>37</v>
      </c>
      <c r="L26" s="27" t="s">
        <v>37</v>
      </c>
      <c r="M26" s="27" t="s">
        <v>37</v>
      </c>
      <c r="N26" s="26">
        <v>61</v>
      </c>
    </row>
    <row r="27" spans="1:14" s="8" customFormat="1" ht="12">
      <c r="A27" s="29" t="s">
        <v>35</v>
      </c>
      <c r="B27" s="41">
        <v>31319394</v>
      </c>
      <c r="C27" s="33" t="s">
        <v>36</v>
      </c>
      <c r="D27" s="32">
        <f t="shared" si="0"/>
        <v>1.21999996908</v>
      </c>
      <c r="E27" s="39">
        <v>40496.58</v>
      </c>
      <c r="F27" s="30">
        <v>65</v>
      </c>
      <c r="G27" s="30">
        <v>72</v>
      </c>
      <c r="H27" s="29" t="s">
        <v>35</v>
      </c>
      <c r="I27" s="28"/>
      <c r="J27" s="27"/>
      <c r="K27" s="27"/>
      <c r="L27" s="27"/>
      <c r="M27" s="27"/>
      <c r="N27" s="26">
        <v>35</v>
      </c>
    </row>
    <row r="28" spans="1:14" s="8" customFormat="1" ht="12">
      <c r="A28" s="29" t="s">
        <v>33</v>
      </c>
      <c r="B28" s="41">
        <v>17310229</v>
      </c>
      <c r="C28" s="33" t="s">
        <v>34</v>
      </c>
      <c r="D28" s="32">
        <f t="shared" si="0"/>
        <v>1.92199993746</v>
      </c>
      <c r="E28" s="39">
        <v>63798.71</v>
      </c>
      <c r="F28" s="30">
        <v>50</v>
      </c>
      <c r="G28" s="30">
        <v>72</v>
      </c>
      <c r="H28" s="29" t="s">
        <v>33</v>
      </c>
      <c r="I28" s="28"/>
      <c r="J28" s="27"/>
      <c r="K28" s="27"/>
      <c r="L28" s="27"/>
      <c r="M28" s="27"/>
      <c r="N28" s="26">
        <v>50</v>
      </c>
    </row>
    <row r="29" spans="1:14" s="8" customFormat="1" ht="12">
      <c r="A29" s="29" t="s">
        <v>30</v>
      </c>
      <c r="B29" s="34" t="s">
        <v>32</v>
      </c>
      <c r="C29" s="33" t="s">
        <v>31</v>
      </c>
      <c r="D29" s="32">
        <f t="shared" si="0"/>
        <v>3.1999999880399996</v>
      </c>
      <c r="E29" s="39">
        <v>106220.54</v>
      </c>
      <c r="F29" s="30">
        <v>49</v>
      </c>
      <c r="G29" s="30">
        <v>72</v>
      </c>
      <c r="H29" s="29" t="s">
        <v>30</v>
      </c>
      <c r="I29" s="28"/>
      <c r="J29" s="27"/>
      <c r="K29" s="35"/>
      <c r="L29" s="27"/>
      <c r="M29" s="27"/>
      <c r="N29" s="26">
        <v>51</v>
      </c>
    </row>
    <row r="30" spans="1:14" s="8" customFormat="1" ht="12">
      <c r="A30" s="29" t="s">
        <v>27</v>
      </c>
      <c r="B30" s="34" t="s">
        <v>29</v>
      </c>
      <c r="C30" s="33" t="s">
        <v>28</v>
      </c>
      <c r="D30" s="32">
        <f t="shared" si="0"/>
        <v>2.9360001261000006</v>
      </c>
      <c r="E30" s="39">
        <v>97457.35</v>
      </c>
      <c r="F30" s="30">
        <v>70</v>
      </c>
      <c r="G30" s="30">
        <v>72</v>
      </c>
      <c r="H30" s="29" t="s">
        <v>27</v>
      </c>
      <c r="I30" s="28"/>
      <c r="J30" s="27"/>
      <c r="K30" s="27"/>
      <c r="L30" s="27"/>
      <c r="M30" s="27"/>
      <c r="N30" s="26">
        <v>30</v>
      </c>
    </row>
    <row r="31" spans="1:14" s="8" customFormat="1" ht="12">
      <c r="A31" s="20" t="s">
        <v>24</v>
      </c>
      <c r="B31" s="25">
        <v>31583814</v>
      </c>
      <c r="C31" s="24" t="s">
        <v>26</v>
      </c>
      <c r="D31" s="23">
        <f t="shared" si="0"/>
        <v>3.1250001060000003</v>
      </c>
      <c r="E31" s="38">
        <v>103731</v>
      </c>
      <c r="F31" s="21">
        <v>70</v>
      </c>
      <c r="G31" s="21">
        <v>72</v>
      </c>
      <c r="H31" s="20" t="s">
        <v>24</v>
      </c>
      <c r="I31" s="35"/>
      <c r="J31" s="27"/>
      <c r="K31" s="27"/>
      <c r="L31" s="27"/>
      <c r="M31" s="27"/>
      <c r="N31" s="17">
        <v>30</v>
      </c>
    </row>
    <row r="32" spans="1:14" s="8" customFormat="1" ht="12">
      <c r="A32" s="20" t="s">
        <v>24</v>
      </c>
      <c r="B32" s="25">
        <v>31583814</v>
      </c>
      <c r="C32" s="24" t="s">
        <v>25</v>
      </c>
      <c r="D32" s="23">
        <f t="shared" si="0"/>
        <v>2.4499999626</v>
      </c>
      <c r="E32" s="22">
        <v>81325.1</v>
      </c>
      <c r="F32" s="21">
        <v>70</v>
      </c>
      <c r="G32" s="21">
        <v>72</v>
      </c>
      <c r="H32" s="20" t="s">
        <v>24</v>
      </c>
      <c r="I32" s="35"/>
      <c r="J32" s="27"/>
      <c r="K32" s="27"/>
      <c r="L32" s="27"/>
      <c r="M32" s="27"/>
      <c r="N32" s="17">
        <v>30</v>
      </c>
    </row>
    <row r="33" spans="1:14" s="8" customFormat="1" ht="12">
      <c r="A33" s="29" t="s">
        <v>24</v>
      </c>
      <c r="B33" s="40">
        <v>31583814</v>
      </c>
      <c r="C33" s="33" t="s">
        <v>25</v>
      </c>
      <c r="D33" s="32">
        <f t="shared" si="0"/>
        <v>5.5750000686000005</v>
      </c>
      <c r="E33" s="39">
        <f>E31+E32</f>
        <v>185056.1</v>
      </c>
      <c r="F33" s="30">
        <v>70</v>
      </c>
      <c r="G33" s="30">
        <v>72</v>
      </c>
      <c r="H33" s="29" t="s">
        <v>24</v>
      </c>
      <c r="I33" s="28"/>
      <c r="J33" s="27"/>
      <c r="K33" s="27"/>
      <c r="L33" s="27"/>
      <c r="M33" s="27"/>
      <c r="N33" s="26">
        <v>30</v>
      </c>
    </row>
    <row r="34" spans="1:14" s="8" customFormat="1" ht="12">
      <c r="A34" s="20" t="s">
        <v>22</v>
      </c>
      <c r="B34" s="37" t="s">
        <v>16</v>
      </c>
      <c r="C34" s="24" t="s">
        <v>23</v>
      </c>
      <c r="D34" s="23">
        <f t="shared" si="0"/>
        <v>1.84299992514</v>
      </c>
      <c r="E34" s="22">
        <v>61176.39</v>
      </c>
      <c r="F34" s="21">
        <v>50</v>
      </c>
      <c r="G34" s="21">
        <v>72</v>
      </c>
      <c r="H34" s="20" t="s">
        <v>22</v>
      </c>
      <c r="I34" s="35"/>
      <c r="J34" s="27"/>
      <c r="K34" s="27"/>
      <c r="L34" s="27"/>
      <c r="M34" s="27"/>
      <c r="N34" s="17">
        <v>50</v>
      </c>
    </row>
    <row r="35" spans="1:14" s="8" customFormat="1" ht="12">
      <c r="A35" s="20" t="s">
        <v>15</v>
      </c>
      <c r="B35" s="37" t="s">
        <v>16</v>
      </c>
      <c r="C35" s="24" t="s">
        <v>21</v>
      </c>
      <c r="D35" s="23">
        <f t="shared" si="0"/>
        <v>2.99899991856</v>
      </c>
      <c r="E35" s="38">
        <v>99548.56</v>
      </c>
      <c r="F35" s="21">
        <v>100</v>
      </c>
      <c r="G35" s="21">
        <v>72</v>
      </c>
      <c r="H35" s="20" t="s">
        <v>15</v>
      </c>
      <c r="I35" s="35"/>
      <c r="J35" s="27"/>
      <c r="K35" s="27"/>
      <c r="L35" s="27"/>
      <c r="M35" s="27"/>
      <c r="N35" s="17">
        <v>0</v>
      </c>
    </row>
    <row r="36" spans="1:14" s="8" customFormat="1" ht="12">
      <c r="A36" s="20" t="s">
        <v>19</v>
      </c>
      <c r="B36" s="37" t="s">
        <v>16</v>
      </c>
      <c r="C36" s="24" t="s">
        <v>20</v>
      </c>
      <c r="D36" s="23">
        <f t="shared" si="0"/>
        <v>2.9069999347200004</v>
      </c>
      <c r="E36" s="38">
        <v>96494.72</v>
      </c>
      <c r="F36" s="21">
        <v>50</v>
      </c>
      <c r="G36" s="21">
        <v>72</v>
      </c>
      <c r="H36" s="20" t="s">
        <v>19</v>
      </c>
      <c r="I36" s="35"/>
      <c r="J36" s="27"/>
      <c r="K36" s="27"/>
      <c r="L36" s="27"/>
      <c r="M36" s="27"/>
      <c r="N36" s="17">
        <v>50</v>
      </c>
    </row>
    <row r="37" spans="1:14" s="8" customFormat="1" ht="12">
      <c r="A37" s="20" t="s">
        <v>17</v>
      </c>
      <c r="B37" s="37" t="s">
        <v>16</v>
      </c>
      <c r="C37" s="24" t="s">
        <v>18</v>
      </c>
      <c r="D37" s="23">
        <f t="shared" si="0"/>
        <v>4.744050276119999</v>
      </c>
      <c r="E37" s="22">
        <v>157473.62</v>
      </c>
      <c r="F37" s="21">
        <v>50</v>
      </c>
      <c r="G37" s="21">
        <v>72</v>
      </c>
      <c r="H37" s="36" t="s">
        <v>17</v>
      </c>
      <c r="I37" s="35"/>
      <c r="J37" s="27"/>
      <c r="K37" s="27"/>
      <c r="L37" s="27"/>
      <c r="M37" s="27"/>
      <c r="N37" s="17">
        <v>50</v>
      </c>
    </row>
    <row r="38" spans="1:14" s="8" customFormat="1" ht="12">
      <c r="A38" s="29" t="s">
        <v>15</v>
      </c>
      <c r="B38" s="34" t="s">
        <v>16</v>
      </c>
      <c r="C38" s="33" t="s">
        <v>12</v>
      </c>
      <c r="D38" s="32">
        <f t="shared" si="0"/>
        <v>12.493050054540001</v>
      </c>
      <c r="E38" s="31">
        <f>E34+E35+E36+E37</f>
        <v>414693.29000000004</v>
      </c>
      <c r="F38" s="30">
        <v>100</v>
      </c>
      <c r="G38" s="30">
        <v>72</v>
      </c>
      <c r="H38" s="29" t="s">
        <v>15</v>
      </c>
      <c r="I38" s="28"/>
      <c r="J38" s="27"/>
      <c r="K38" s="27"/>
      <c r="L38" s="27"/>
      <c r="M38" s="27"/>
      <c r="N38" s="26">
        <v>0</v>
      </c>
    </row>
    <row r="39" spans="1:14" s="8" customFormat="1" ht="12">
      <c r="A39" s="20" t="s">
        <v>11</v>
      </c>
      <c r="B39" s="25">
        <v>31651585</v>
      </c>
      <c r="C39" s="24" t="s">
        <v>14</v>
      </c>
      <c r="D39" s="23">
        <f t="shared" si="0"/>
        <v>0.9740000908800001</v>
      </c>
      <c r="E39" s="22">
        <v>32330.88</v>
      </c>
      <c r="F39" s="21">
        <v>70</v>
      </c>
      <c r="G39" s="21">
        <v>72</v>
      </c>
      <c r="H39" s="20" t="s">
        <v>11</v>
      </c>
      <c r="I39" s="19"/>
      <c r="J39" s="18"/>
      <c r="K39" s="18"/>
      <c r="L39" s="18"/>
      <c r="M39" s="18"/>
      <c r="N39" s="17">
        <v>30</v>
      </c>
    </row>
    <row r="40" spans="1:14" s="8" customFormat="1" ht="12">
      <c r="A40" s="20" t="s">
        <v>11</v>
      </c>
      <c r="B40" s="25">
        <v>31651585</v>
      </c>
      <c r="C40" s="24" t="s">
        <v>13</v>
      </c>
      <c r="D40" s="23">
        <f t="shared" si="0"/>
        <v>0.37299994758000005</v>
      </c>
      <c r="E40" s="22">
        <v>12381.33</v>
      </c>
      <c r="F40" s="21">
        <v>70</v>
      </c>
      <c r="G40" s="21">
        <v>72</v>
      </c>
      <c r="H40" s="20" t="s">
        <v>11</v>
      </c>
      <c r="I40" s="19"/>
      <c r="J40" s="18"/>
      <c r="K40" s="18"/>
      <c r="L40" s="18"/>
      <c r="M40" s="18"/>
      <c r="N40" s="17">
        <v>30</v>
      </c>
    </row>
    <row r="41" spans="1:14" s="8" customFormat="1" ht="12.75" thickBot="1">
      <c r="A41" s="12" t="s">
        <v>11</v>
      </c>
      <c r="B41" s="16">
        <v>31651585</v>
      </c>
      <c r="C41" s="15" t="s">
        <v>12</v>
      </c>
      <c r="D41" s="14">
        <f t="shared" si="0"/>
        <v>1.34700003846</v>
      </c>
      <c r="E41" s="13">
        <f>E39+E40</f>
        <v>44712.21</v>
      </c>
      <c r="F41" s="11">
        <v>70</v>
      </c>
      <c r="G41" s="11">
        <v>72</v>
      </c>
      <c r="H41" s="12" t="s">
        <v>11</v>
      </c>
      <c r="I41" s="11"/>
      <c r="J41" s="10"/>
      <c r="K41" s="10"/>
      <c r="L41" s="10"/>
      <c r="M41" s="10"/>
      <c r="N41" s="9">
        <v>30</v>
      </c>
    </row>
    <row r="42" spans="1:13" s="5" customFormat="1" ht="25.5" customHeight="1">
      <c r="A42" s="344" t="s">
        <v>10</v>
      </c>
      <c r="B42" s="345"/>
      <c r="C42" s="345"/>
      <c r="D42" s="345"/>
      <c r="E42" s="345"/>
      <c r="F42" s="345"/>
      <c r="G42" s="345"/>
      <c r="H42" s="345"/>
      <c r="I42" s="346"/>
      <c r="J42" s="346"/>
      <c r="K42" s="346"/>
      <c r="L42" s="346"/>
      <c r="M42" s="346"/>
    </row>
    <row r="43" s="5" customFormat="1" ht="12.75">
      <c r="B43" s="7"/>
    </row>
    <row r="44" spans="1:2" s="5" customFormat="1" ht="15" customHeight="1">
      <c r="A44" s="6" t="s">
        <v>9</v>
      </c>
      <c r="B44" s="6"/>
    </row>
    <row r="45" spans="1:13" s="5" customFormat="1" ht="39.75" customHeight="1">
      <c r="A45" s="347" t="s">
        <v>8</v>
      </c>
      <c r="B45" s="347"/>
      <c r="C45" s="347"/>
      <c r="D45" s="347"/>
      <c r="E45" s="347"/>
      <c r="F45" s="347"/>
      <c r="G45" s="347"/>
      <c r="H45" s="3"/>
      <c r="I45" s="3"/>
      <c r="J45" s="3"/>
      <c r="K45" s="3"/>
      <c r="L45" s="3"/>
      <c r="M45" s="3"/>
    </row>
    <row r="46" spans="1:13" s="5" customFormat="1" ht="39" customHeight="1">
      <c r="A46" s="348" t="s">
        <v>7</v>
      </c>
      <c r="B46" s="347"/>
      <c r="C46" s="347"/>
      <c r="D46" s="347"/>
      <c r="E46" s="347"/>
      <c r="F46" s="347"/>
      <c r="G46" s="347"/>
      <c r="H46" s="3"/>
      <c r="I46" s="3"/>
      <c r="J46" s="3"/>
      <c r="K46" s="3"/>
      <c r="L46" s="3"/>
      <c r="M46" s="3"/>
    </row>
    <row r="47" spans="1:13" s="5" customFormat="1" ht="28.5" customHeight="1">
      <c r="A47" s="347" t="s">
        <v>6</v>
      </c>
      <c r="B47" s="347"/>
      <c r="C47" s="347"/>
      <c r="D47" s="347"/>
      <c r="E47" s="347"/>
      <c r="F47" s="347"/>
      <c r="G47" s="347"/>
      <c r="H47" s="3"/>
      <c r="I47" s="3"/>
      <c r="J47" s="3"/>
      <c r="K47" s="3"/>
      <c r="L47" s="3"/>
      <c r="M47" s="3"/>
    </row>
    <row r="48" spans="1:13" s="5" customFormat="1" ht="27" customHeight="1">
      <c r="A48" s="348" t="s">
        <v>5</v>
      </c>
      <c r="B48" s="347"/>
      <c r="C48" s="347"/>
      <c r="D48" s="347"/>
      <c r="E48" s="347"/>
      <c r="F48" s="347"/>
      <c r="G48" s="347"/>
      <c r="H48" s="3"/>
      <c r="I48" s="3"/>
      <c r="J48" s="3"/>
      <c r="K48" s="3"/>
      <c r="L48" s="3"/>
      <c r="M48" s="3"/>
    </row>
    <row r="49" spans="1:13" s="5" customFormat="1" ht="39.75" customHeight="1">
      <c r="A49" s="347" t="s">
        <v>4</v>
      </c>
      <c r="B49" s="347"/>
      <c r="C49" s="347"/>
      <c r="D49" s="347"/>
      <c r="E49" s="347"/>
      <c r="F49" s="347"/>
      <c r="G49" s="347"/>
      <c r="H49" s="3"/>
      <c r="I49" s="3"/>
      <c r="J49" s="3"/>
      <c r="K49" s="3"/>
      <c r="L49" s="3"/>
      <c r="M49" s="3"/>
    </row>
    <row r="50" spans="1:12" s="5" customFormat="1" ht="39.75" customHeight="1">
      <c r="A50" s="347" t="s">
        <v>3</v>
      </c>
      <c r="B50" s="347"/>
      <c r="C50" s="347"/>
      <c r="D50" s="347"/>
      <c r="E50" s="347"/>
      <c r="F50" s="347"/>
      <c r="G50" s="347"/>
      <c r="H50" s="3"/>
      <c r="I50" s="3"/>
      <c r="J50" s="3"/>
      <c r="K50" s="3"/>
      <c r="L50" s="3"/>
    </row>
    <row r="51" s="5" customFormat="1" ht="12.75"/>
    <row r="52" ht="12.75">
      <c r="A52" s="4" t="s">
        <v>2</v>
      </c>
    </row>
  </sheetData>
  <sheetProtection/>
  <protectedRanges>
    <protectedRange password="B0E3" sqref="B26" name="Rozsah1"/>
  </protectedRanges>
  <mergeCells count="30">
    <mergeCell ref="A50:G50"/>
    <mergeCell ref="A42:M42"/>
    <mergeCell ref="A45:G45"/>
    <mergeCell ref="A46:G46"/>
    <mergeCell ref="A47:G47"/>
    <mergeCell ref="A48:G48"/>
    <mergeCell ref="A49:G49"/>
    <mergeCell ref="N9:N10"/>
    <mergeCell ref="D7:G7"/>
    <mergeCell ref="H8:L8"/>
    <mergeCell ref="A9:A10"/>
    <mergeCell ref="B9:B10"/>
    <mergeCell ref="C9:C10"/>
    <mergeCell ref="D9:D10"/>
    <mergeCell ref="E9:E10"/>
    <mergeCell ref="F9:F10"/>
    <mergeCell ref="G9:G10"/>
    <mergeCell ref="H9:H10"/>
    <mergeCell ref="I9:I10"/>
    <mergeCell ref="J9:J10"/>
    <mergeCell ref="K9:K10"/>
    <mergeCell ref="L9:L10"/>
    <mergeCell ref="M9:M10"/>
    <mergeCell ref="B5:G5"/>
    <mergeCell ref="I5:M5"/>
    <mergeCell ref="A1:G1"/>
    <mergeCell ref="I1:M1"/>
    <mergeCell ref="A2:G2"/>
    <mergeCell ref="I2:M2"/>
    <mergeCell ref="I4:M4"/>
  </mergeCells>
  <printOptions/>
  <pageMargins left="0.75" right="0.75" top="1" bottom="1" header="0.4921259845" footer="0.4921259845"/>
  <pageSetup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dimension ref="A1:N121"/>
  <sheetViews>
    <sheetView zoomScalePageLayoutView="0" workbookViewId="0" topLeftCell="A1">
      <selection activeCell="C123" sqref="C123"/>
    </sheetView>
  </sheetViews>
  <sheetFormatPr defaultColWidth="9.140625" defaultRowHeight="12.75"/>
  <cols>
    <col min="1" max="1" width="49.00390625" style="3" customWidth="1"/>
    <col min="2" max="2" width="19.28125" style="3" customWidth="1"/>
    <col min="3" max="3" width="17.7109375" style="3" customWidth="1"/>
    <col min="4" max="4" width="16.8515625" style="3" customWidth="1"/>
    <col min="5" max="5" width="17.28125" style="3" customWidth="1"/>
    <col min="6" max="7" width="9.140625" style="3" customWidth="1"/>
    <col min="8" max="8" width="36.7109375" style="3" customWidth="1"/>
    <col min="9" max="16384" width="9.140625" style="3" customWidth="1"/>
  </cols>
  <sheetData>
    <row r="1" spans="1:13" s="56" customFormat="1" ht="15.75">
      <c r="A1" s="377" t="s">
        <v>0</v>
      </c>
      <c r="B1" s="378"/>
      <c r="C1" s="378"/>
      <c r="D1" s="378"/>
      <c r="E1" s="378"/>
      <c r="F1" s="378"/>
      <c r="G1" s="378"/>
      <c r="H1" s="57"/>
      <c r="I1" s="376"/>
      <c r="J1" s="376"/>
      <c r="K1" s="376"/>
      <c r="L1" s="376"/>
      <c r="M1" s="376"/>
    </row>
    <row r="2" spans="1:13" s="67" customFormat="1" ht="15.75">
      <c r="A2" s="379" t="s">
        <v>96</v>
      </c>
      <c r="B2" s="379"/>
      <c r="C2" s="379"/>
      <c r="D2" s="379"/>
      <c r="E2" s="379"/>
      <c r="F2" s="379"/>
      <c r="G2" s="379"/>
      <c r="H2" s="68"/>
      <c r="I2" s="380"/>
      <c r="J2" s="380"/>
      <c r="K2" s="380"/>
      <c r="L2" s="380"/>
      <c r="M2" s="380"/>
    </row>
    <row r="3" spans="1:13" s="56" customFormat="1" ht="15.75">
      <c r="A3" s="61"/>
      <c r="B3" s="61"/>
      <c r="C3" s="61"/>
      <c r="D3" s="61"/>
      <c r="E3" s="61"/>
      <c r="F3" s="61"/>
      <c r="G3" s="61"/>
      <c r="H3" s="62"/>
      <c r="I3" s="72"/>
      <c r="J3" s="72"/>
      <c r="K3" s="72"/>
      <c r="L3" s="72"/>
      <c r="M3" s="72"/>
    </row>
    <row r="4" spans="1:13" s="67" customFormat="1" ht="15.75">
      <c r="A4" s="65" t="s">
        <v>95</v>
      </c>
      <c r="B4" s="71">
        <v>2010</v>
      </c>
      <c r="C4" s="70"/>
      <c r="D4" s="70"/>
      <c r="E4" s="70"/>
      <c r="F4" s="70"/>
      <c r="G4" s="69"/>
      <c r="H4" s="68"/>
      <c r="I4" s="380"/>
      <c r="J4" s="380"/>
      <c r="K4" s="380"/>
      <c r="L4" s="380"/>
      <c r="M4" s="380"/>
    </row>
    <row r="5" spans="1:13" s="56" customFormat="1" ht="32.25" customHeight="1">
      <c r="A5" s="66" t="s">
        <v>94</v>
      </c>
      <c r="B5" s="373" t="s">
        <v>93</v>
      </c>
      <c r="C5" s="374"/>
      <c r="D5" s="374"/>
      <c r="E5" s="374"/>
      <c r="F5" s="374"/>
      <c r="G5" s="375"/>
      <c r="H5" s="62"/>
      <c r="I5" s="376"/>
      <c r="J5" s="376"/>
      <c r="K5" s="376"/>
      <c r="L5" s="376"/>
      <c r="M5" s="376"/>
    </row>
    <row r="6" spans="1:13" s="56" customFormat="1" ht="15.75">
      <c r="A6" s="65" t="s">
        <v>92</v>
      </c>
      <c r="B6" s="64" t="s">
        <v>91</v>
      </c>
      <c r="C6" s="64"/>
      <c r="D6" s="64"/>
      <c r="E6" s="64"/>
      <c r="F6" s="64"/>
      <c r="G6" s="63"/>
      <c r="H6" s="62"/>
      <c r="I6" s="61"/>
      <c r="J6" s="61"/>
      <c r="K6" s="61"/>
      <c r="L6" s="61"/>
      <c r="M6" s="61"/>
    </row>
    <row r="7" spans="1:8" s="56" customFormat="1" ht="32.25" thickBot="1">
      <c r="A7" s="60" t="s">
        <v>90</v>
      </c>
      <c r="B7" s="59" t="s">
        <v>135</v>
      </c>
      <c r="C7" s="58" t="s">
        <v>136</v>
      </c>
      <c r="D7" s="373" t="s">
        <v>137</v>
      </c>
      <c r="E7" s="384"/>
      <c r="F7" s="384"/>
      <c r="G7" s="385"/>
      <c r="H7" s="57"/>
    </row>
    <row r="8" spans="4:12" ht="63.75" customHeight="1" thickBot="1">
      <c r="D8" s="55"/>
      <c r="E8" s="55"/>
      <c r="H8" s="386" t="s">
        <v>86</v>
      </c>
      <c r="I8" s="387"/>
      <c r="J8" s="387"/>
      <c r="K8" s="387"/>
      <c r="L8" s="388"/>
    </row>
    <row r="9" spans="1:14" s="54" customFormat="1" ht="54.75" customHeight="1">
      <c r="A9" s="389" t="s">
        <v>79</v>
      </c>
      <c r="B9" s="391" t="s">
        <v>85</v>
      </c>
      <c r="C9" s="391" t="s">
        <v>84</v>
      </c>
      <c r="D9" s="393" t="s">
        <v>83</v>
      </c>
      <c r="E9" s="393" t="s">
        <v>82</v>
      </c>
      <c r="F9" s="395" t="s">
        <v>81</v>
      </c>
      <c r="G9" s="391" t="s">
        <v>80</v>
      </c>
      <c r="H9" s="389" t="s">
        <v>79</v>
      </c>
      <c r="I9" s="397" t="s">
        <v>78</v>
      </c>
      <c r="J9" s="397" t="s">
        <v>77</v>
      </c>
      <c r="K9" s="397" t="s">
        <v>76</v>
      </c>
      <c r="L9" s="397" t="s">
        <v>75</v>
      </c>
      <c r="M9" s="397" t="s">
        <v>74</v>
      </c>
      <c r="N9" s="381" t="s">
        <v>73</v>
      </c>
    </row>
    <row r="10" spans="1:14" s="54" customFormat="1" ht="56.25" customHeight="1" thickBot="1">
      <c r="A10" s="390"/>
      <c r="B10" s="392"/>
      <c r="C10" s="392"/>
      <c r="D10" s="394"/>
      <c r="E10" s="394"/>
      <c r="F10" s="396"/>
      <c r="G10" s="392"/>
      <c r="H10" s="390"/>
      <c r="I10" s="398"/>
      <c r="J10" s="398"/>
      <c r="K10" s="398"/>
      <c r="L10" s="398"/>
      <c r="M10" s="398"/>
      <c r="N10" s="382"/>
    </row>
    <row r="11" spans="1:14" s="8" customFormat="1" ht="12">
      <c r="A11" s="118" t="s">
        <v>138</v>
      </c>
      <c r="B11" s="119">
        <v>44205651</v>
      </c>
      <c r="C11" s="120" t="s">
        <v>139</v>
      </c>
      <c r="D11" s="121">
        <f>(E11*30.126)/1000000</f>
        <v>2.18850327</v>
      </c>
      <c r="E11" s="51">
        <v>72645</v>
      </c>
      <c r="F11" s="50">
        <v>66</v>
      </c>
      <c r="G11" s="49">
        <v>72</v>
      </c>
      <c r="H11" s="48"/>
      <c r="I11" s="47"/>
      <c r="J11" s="46"/>
      <c r="K11" s="46"/>
      <c r="L11" s="46"/>
      <c r="M11" s="46"/>
      <c r="N11" s="122">
        <f>100-F11</f>
        <v>34</v>
      </c>
    </row>
    <row r="12" spans="1:14" s="8" customFormat="1" ht="12">
      <c r="A12" s="123" t="s">
        <v>140</v>
      </c>
      <c r="B12" s="124">
        <v>31384081</v>
      </c>
      <c r="C12" s="125" t="s">
        <v>141</v>
      </c>
      <c r="D12" s="121">
        <f aca="true" t="shared" si="0" ref="D12:D76">(E12*30.126)/1000000</f>
        <v>2.01422436</v>
      </c>
      <c r="E12" s="39">
        <v>66860</v>
      </c>
      <c r="F12" s="30">
        <v>59</v>
      </c>
      <c r="G12" s="49">
        <v>72</v>
      </c>
      <c r="H12" s="29"/>
      <c r="I12" s="28"/>
      <c r="J12" s="27"/>
      <c r="K12" s="27"/>
      <c r="L12" s="27"/>
      <c r="M12" s="27"/>
      <c r="N12" s="122">
        <f aca="true" t="shared" si="1" ref="N12:N75">100-F12</f>
        <v>41</v>
      </c>
    </row>
    <row r="13" spans="1:14" s="8" customFormat="1" ht="12">
      <c r="A13" s="118" t="s">
        <v>142</v>
      </c>
      <c r="B13" s="126">
        <v>31722156</v>
      </c>
      <c r="C13" s="120" t="s">
        <v>143</v>
      </c>
      <c r="D13" s="121">
        <f t="shared" si="0"/>
        <v>3.9284304000000003</v>
      </c>
      <c r="E13" s="39">
        <v>130400</v>
      </c>
      <c r="F13" s="30">
        <v>52</v>
      </c>
      <c r="G13" s="49">
        <v>72</v>
      </c>
      <c r="H13" s="29"/>
      <c r="I13" s="28"/>
      <c r="J13" s="27"/>
      <c r="K13" s="35"/>
      <c r="L13" s="27"/>
      <c r="M13" s="27"/>
      <c r="N13" s="122">
        <f t="shared" si="1"/>
        <v>48</v>
      </c>
    </row>
    <row r="14" spans="1:14" s="8" customFormat="1" ht="12">
      <c r="A14" s="127" t="s">
        <v>144</v>
      </c>
      <c r="B14" s="124">
        <v>31102689</v>
      </c>
      <c r="C14" s="128" t="s">
        <v>145</v>
      </c>
      <c r="D14" s="121">
        <f t="shared" si="0"/>
        <v>2.585985714</v>
      </c>
      <c r="E14" s="39">
        <v>85839</v>
      </c>
      <c r="F14" s="30">
        <v>70</v>
      </c>
      <c r="G14" s="49">
        <v>72</v>
      </c>
      <c r="H14" s="29"/>
      <c r="I14" s="28"/>
      <c r="J14" s="27"/>
      <c r="K14" s="27"/>
      <c r="L14" s="27"/>
      <c r="M14" s="27"/>
      <c r="N14" s="122">
        <f t="shared" si="1"/>
        <v>30</v>
      </c>
    </row>
    <row r="15" spans="1:14" s="8" customFormat="1" ht="12">
      <c r="A15" s="118" t="s">
        <v>146</v>
      </c>
      <c r="B15" s="119">
        <v>31329209</v>
      </c>
      <c r="C15" s="120" t="s">
        <v>147</v>
      </c>
      <c r="D15" s="121">
        <f t="shared" si="0"/>
        <v>2.806598412</v>
      </c>
      <c r="E15" s="39">
        <v>93162</v>
      </c>
      <c r="F15" s="30">
        <v>60</v>
      </c>
      <c r="G15" s="49">
        <v>72</v>
      </c>
      <c r="H15" s="29"/>
      <c r="I15" s="28"/>
      <c r="J15" s="27"/>
      <c r="K15" s="27"/>
      <c r="L15" s="27"/>
      <c r="M15" s="27"/>
      <c r="N15" s="122">
        <f t="shared" si="1"/>
        <v>40</v>
      </c>
    </row>
    <row r="16" spans="1:14" s="8" customFormat="1" ht="12">
      <c r="A16" s="118" t="s">
        <v>148</v>
      </c>
      <c r="B16" s="129">
        <v>35917571</v>
      </c>
      <c r="C16" s="128" t="s">
        <v>149</v>
      </c>
      <c r="D16" s="121">
        <f t="shared" si="0"/>
        <v>2.937285</v>
      </c>
      <c r="E16" s="31">
        <v>97500</v>
      </c>
      <c r="F16" s="30">
        <v>69</v>
      </c>
      <c r="G16" s="49">
        <v>72</v>
      </c>
      <c r="H16" s="29"/>
      <c r="I16" s="28"/>
      <c r="J16" s="27"/>
      <c r="K16" s="27"/>
      <c r="L16" s="27"/>
      <c r="M16" s="27"/>
      <c r="N16" s="122">
        <f t="shared" si="1"/>
        <v>31</v>
      </c>
    </row>
    <row r="17" spans="1:14" s="8" customFormat="1" ht="12">
      <c r="A17" s="118" t="s">
        <v>150</v>
      </c>
      <c r="B17" s="126">
        <v>36736490</v>
      </c>
      <c r="C17" s="120" t="s">
        <v>151</v>
      </c>
      <c r="D17" s="121">
        <f t="shared" si="0"/>
        <v>3.209111898</v>
      </c>
      <c r="E17" s="39">
        <v>106523</v>
      </c>
      <c r="F17" s="30">
        <v>70</v>
      </c>
      <c r="G17" s="49">
        <v>72</v>
      </c>
      <c r="H17" s="29"/>
      <c r="I17" s="28"/>
      <c r="J17" s="27"/>
      <c r="K17" s="27"/>
      <c r="L17" s="27"/>
      <c r="M17" s="27"/>
      <c r="N17" s="122">
        <f t="shared" si="1"/>
        <v>30</v>
      </c>
    </row>
    <row r="18" spans="1:14" s="8" customFormat="1" ht="12">
      <c r="A18" s="118" t="s">
        <v>152</v>
      </c>
      <c r="B18" s="126">
        <v>34146237</v>
      </c>
      <c r="C18" s="120" t="s">
        <v>153</v>
      </c>
      <c r="D18" s="121">
        <f t="shared" si="0"/>
        <v>2.2381207919999997</v>
      </c>
      <c r="E18" s="31">
        <v>74292</v>
      </c>
      <c r="F18" s="30">
        <v>70</v>
      </c>
      <c r="G18" s="49">
        <v>72</v>
      </c>
      <c r="H18" s="29"/>
      <c r="I18" s="28"/>
      <c r="J18" s="27"/>
      <c r="K18" s="27"/>
      <c r="L18" s="27"/>
      <c r="M18" s="27"/>
      <c r="N18" s="122">
        <f t="shared" si="1"/>
        <v>30</v>
      </c>
    </row>
    <row r="19" spans="1:14" s="8" customFormat="1" ht="12">
      <c r="A19" s="127" t="s">
        <v>71</v>
      </c>
      <c r="B19" s="124">
        <v>35728256</v>
      </c>
      <c r="C19" s="128" t="s">
        <v>154</v>
      </c>
      <c r="D19" s="121">
        <f t="shared" si="0"/>
        <v>1.657442142</v>
      </c>
      <c r="E19" s="31">
        <v>55017</v>
      </c>
      <c r="F19" s="30">
        <v>69</v>
      </c>
      <c r="G19" s="49">
        <v>72</v>
      </c>
      <c r="H19" s="29"/>
      <c r="I19" s="28"/>
      <c r="J19" s="27"/>
      <c r="K19" s="27"/>
      <c r="L19" s="27"/>
      <c r="M19" s="27"/>
      <c r="N19" s="122">
        <f t="shared" si="1"/>
        <v>31</v>
      </c>
    </row>
    <row r="20" spans="1:14" s="8" customFormat="1" ht="12">
      <c r="A20" s="127" t="s">
        <v>155</v>
      </c>
      <c r="B20" s="124">
        <v>31568963</v>
      </c>
      <c r="C20" s="128" t="s">
        <v>156</v>
      </c>
      <c r="D20" s="121">
        <f t="shared" si="0"/>
        <v>1.897938</v>
      </c>
      <c r="E20" s="31">
        <v>63000</v>
      </c>
      <c r="F20" s="30">
        <v>60</v>
      </c>
      <c r="G20" s="49">
        <v>72</v>
      </c>
      <c r="H20" s="29"/>
      <c r="I20" s="28"/>
      <c r="J20" s="27"/>
      <c r="K20" s="27"/>
      <c r="L20" s="27"/>
      <c r="M20" s="27"/>
      <c r="N20" s="122">
        <f t="shared" si="1"/>
        <v>40</v>
      </c>
    </row>
    <row r="21" spans="1:14" s="8" customFormat="1" ht="12">
      <c r="A21" s="118" t="s">
        <v>157</v>
      </c>
      <c r="B21" s="126">
        <v>34134727</v>
      </c>
      <c r="C21" s="120" t="s">
        <v>158</v>
      </c>
      <c r="D21" s="121">
        <f t="shared" si="0"/>
        <v>2.10882</v>
      </c>
      <c r="E21" s="31">
        <v>70000</v>
      </c>
      <c r="F21" s="30">
        <v>70</v>
      </c>
      <c r="G21" s="49">
        <v>72</v>
      </c>
      <c r="H21" s="29"/>
      <c r="I21" s="28"/>
      <c r="J21" s="27"/>
      <c r="K21" s="27"/>
      <c r="L21" s="27"/>
      <c r="M21" s="27"/>
      <c r="N21" s="122">
        <f t="shared" si="1"/>
        <v>30</v>
      </c>
    </row>
    <row r="22" spans="1:14" s="8" customFormat="1" ht="12">
      <c r="A22" s="118" t="s">
        <v>159</v>
      </c>
      <c r="B22" s="126">
        <v>36675431</v>
      </c>
      <c r="C22" s="120" t="s">
        <v>160</v>
      </c>
      <c r="D22" s="121">
        <f t="shared" si="0"/>
        <v>2.9467445640000003</v>
      </c>
      <c r="E22" s="39">
        <v>97814</v>
      </c>
      <c r="F22" s="30">
        <v>70</v>
      </c>
      <c r="G22" s="49">
        <v>72</v>
      </c>
      <c r="H22" s="29"/>
      <c r="I22" s="28"/>
      <c r="J22" s="27"/>
      <c r="K22" s="27"/>
      <c r="L22" s="27"/>
      <c r="M22" s="27"/>
      <c r="N22" s="122">
        <f t="shared" si="1"/>
        <v>30</v>
      </c>
    </row>
    <row r="23" spans="1:14" s="44" customFormat="1" ht="12">
      <c r="A23" s="128" t="s">
        <v>161</v>
      </c>
      <c r="B23" s="120">
        <v>591998</v>
      </c>
      <c r="C23" s="128" t="s">
        <v>162</v>
      </c>
      <c r="D23" s="121">
        <f t="shared" si="0"/>
        <v>2.41008</v>
      </c>
      <c r="E23" s="39">
        <v>80000</v>
      </c>
      <c r="F23" s="30">
        <v>59</v>
      </c>
      <c r="G23" s="49">
        <v>72</v>
      </c>
      <c r="H23" s="29"/>
      <c r="I23" s="28"/>
      <c r="J23" s="27"/>
      <c r="K23" s="27"/>
      <c r="L23" s="27"/>
      <c r="M23" s="27"/>
      <c r="N23" s="122">
        <f t="shared" si="1"/>
        <v>41</v>
      </c>
    </row>
    <row r="24" spans="1:14" s="8" customFormat="1" ht="12">
      <c r="A24" s="118" t="s">
        <v>163</v>
      </c>
      <c r="B24" s="124">
        <v>35880236</v>
      </c>
      <c r="C24" s="120" t="s">
        <v>164</v>
      </c>
      <c r="D24" s="121">
        <f t="shared" si="0"/>
        <v>3.852332124</v>
      </c>
      <c r="E24" s="31">
        <v>127874</v>
      </c>
      <c r="F24" s="30">
        <v>70</v>
      </c>
      <c r="G24" s="49">
        <v>72</v>
      </c>
      <c r="H24" s="29"/>
      <c r="I24" s="28"/>
      <c r="J24" s="27"/>
      <c r="K24" s="27"/>
      <c r="L24" s="27"/>
      <c r="M24" s="27"/>
      <c r="N24" s="122">
        <f t="shared" si="1"/>
        <v>30</v>
      </c>
    </row>
    <row r="25" spans="1:14" s="8" customFormat="1" ht="12">
      <c r="A25" s="90" t="s">
        <v>165</v>
      </c>
      <c r="B25" s="130">
        <v>31652859</v>
      </c>
      <c r="C25" s="120" t="s">
        <v>166</v>
      </c>
      <c r="D25" s="131">
        <f t="shared" si="0"/>
        <v>2.681033244</v>
      </c>
      <c r="E25" s="22">
        <v>88994</v>
      </c>
      <c r="F25" s="30">
        <v>59</v>
      </c>
      <c r="G25" s="49">
        <v>72</v>
      </c>
      <c r="H25" s="29"/>
      <c r="I25" s="28"/>
      <c r="J25" s="27"/>
      <c r="K25" s="27"/>
      <c r="L25" s="27"/>
      <c r="M25" s="27"/>
      <c r="N25" s="122">
        <f t="shared" si="1"/>
        <v>41</v>
      </c>
    </row>
    <row r="26" spans="1:14" s="8" customFormat="1" ht="12">
      <c r="A26" s="90" t="s">
        <v>165</v>
      </c>
      <c r="B26" s="130">
        <v>31652859</v>
      </c>
      <c r="C26" s="120" t="s">
        <v>167</v>
      </c>
      <c r="D26" s="131">
        <f t="shared" si="0"/>
        <v>3.13822542</v>
      </c>
      <c r="E26" s="22">
        <v>104170</v>
      </c>
      <c r="F26" s="30">
        <v>59</v>
      </c>
      <c r="G26" s="49">
        <v>72</v>
      </c>
      <c r="H26" s="20"/>
      <c r="I26" s="35"/>
      <c r="J26" s="27"/>
      <c r="K26" s="27"/>
      <c r="L26" s="27"/>
      <c r="M26" s="27"/>
      <c r="N26" s="122">
        <f t="shared" si="1"/>
        <v>41</v>
      </c>
    </row>
    <row r="27" spans="1:14" s="8" customFormat="1" ht="12">
      <c r="A27" s="118" t="s">
        <v>165</v>
      </c>
      <c r="B27" s="124">
        <v>31652859</v>
      </c>
      <c r="C27" s="120" t="s">
        <v>98</v>
      </c>
      <c r="D27" s="121">
        <f t="shared" si="0"/>
        <v>5.8192586639999995</v>
      </c>
      <c r="E27" s="39">
        <f>E25+E26</f>
        <v>193164</v>
      </c>
      <c r="F27" s="21"/>
      <c r="G27" s="49">
        <v>72</v>
      </c>
      <c r="H27" s="20"/>
      <c r="I27" s="35"/>
      <c r="J27" s="27"/>
      <c r="K27" s="27"/>
      <c r="L27" s="27"/>
      <c r="M27" s="27"/>
      <c r="N27" s="122"/>
    </row>
    <row r="28" spans="1:14" s="8" customFormat="1" ht="12">
      <c r="A28" s="118" t="s">
        <v>168</v>
      </c>
      <c r="B28" s="126">
        <v>36017680</v>
      </c>
      <c r="C28" s="120" t="s">
        <v>169</v>
      </c>
      <c r="D28" s="121">
        <f t="shared" si="0"/>
        <v>0.986957886</v>
      </c>
      <c r="E28" s="31">
        <v>32761</v>
      </c>
      <c r="F28" s="30">
        <v>58</v>
      </c>
      <c r="G28" s="49">
        <v>72</v>
      </c>
      <c r="H28" s="20"/>
      <c r="I28" s="35"/>
      <c r="J28" s="27"/>
      <c r="K28" s="27"/>
      <c r="L28" s="27"/>
      <c r="M28" s="27"/>
      <c r="N28" s="122">
        <f t="shared" si="1"/>
        <v>42</v>
      </c>
    </row>
    <row r="29" spans="1:14" s="8" customFormat="1" ht="12">
      <c r="A29" s="118" t="s">
        <v>170</v>
      </c>
      <c r="B29" s="126">
        <v>35738685</v>
      </c>
      <c r="C29" s="120" t="s">
        <v>171</v>
      </c>
      <c r="D29" s="121">
        <f t="shared" si="0"/>
        <v>3.8740830960000006</v>
      </c>
      <c r="E29" s="31">
        <v>128596</v>
      </c>
      <c r="F29" s="30">
        <v>58</v>
      </c>
      <c r="G29" s="49">
        <v>72</v>
      </c>
      <c r="H29" s="29"/>
      <c r="I29" s="28"/>
      <c r="J29" s="27"/>
      <c r="K29" s="27"/>
      <c r="L29" s="27"/>
      <c r="M29" s="27"/>
      <c r="N29" s="122">
        <f t="shared" si="1"/>
        <v>42</v>
      </c>
    </row>
    <row r="30" spans="1:14" s="8" customFormat="1" ht="12">
      <c r="A30" s="118" t="s">
        <v>172</v>
      </c>
      <c r="B30" s="132">
        <v>36410110</v>
      </c>
      <c r="C30" s="120" t="s">
        <v>173</v>
      </c>
      <c r="D30" s="121">
        <f t="shared" si="0"/>
        <v>2.824252248</v>
      </c>
      <c r="E30" s="31">
        <v>93748</v>
      </c>
      <c r="F30" s="30">
        <v>64</v>
      </c>
      <c r="G30" s="49">
        <v>72</v>
      </c>
      <c r="H30" s="29"/>
      <c r="I30" s="28"/>
      <c r="J30" s="27"/>
      <c r="K30" s="27"/>
      <c r="L30" s="27"/>
      <c r="M30" s="27"/>
      <c r="N30" s="122">
        <f t="shared" si="1"/>
        <v>36</v>
      </c>
    </row>
    <row r="31" spans="1:14" s="8" customFormat="1" ht="12">
      <c r="A31" s="118" t="s">
        <v>174</v>
      </c>
      <c r="B31" s="132">
        <v>36410543</v>
      </c>
      <c r="C31" s="120" t="s">
        <v>175</v>
      </c>
      <c r="D31" s="121">
        <f t="shared" si="0"/>
        <v>2.7214924620000005</v>
      </c>
      <c r="E31" s="39">
        <v>90337</v>
      </c>
      <c r="F31" s="30">
        <v>70</v>
      </c>
      <c r="G31" s="49">
        <v>72</v>
      </c>
      <c r="H31" s="29"/>
      <c r="I31" s="28"/>
      <c r="J31" s="27"/>
      <c r="K31" s="27"/>
      <c r="L31" s="27"/>
      <c r="M31" s="27"/>
      <c r="N31" s="122">
        <f t="shared" si="1"/>
        <v>30</v>
      </c>
    </row>
    <row r="32" spans="1:14" s="8" customFormat="1" ht="12">
      <c r="A32" s="118" t="s">
        <v>176</v>
      </c>
      <c r="B32" s="126">
        <v>34135227</v>
      </c>
      <c r="C32" s="120" t="s">
        <v>177</v>
      </c>
      <c r="D32" s="121">
        <f t="shared" si="0"/>
        <v>1.88166996</v>
      </c>
      <c r="E32" s="39">
        <v>62460</v>
      </c>
      <c r="F32" s="30">
        <v>63</v>
      </c>
      <c r="G32" s="49">
        <v>72</v>
      </c>
      <c r="H32" s="29"/>
      <c r="I32" s="28"/>
      <c r="J32" s="27"/>
      <c r="K32" s="27"/>
      <c r="L32" s="27"/>
      <c r="M32" s="27"/>
      <c r="N32" s="122">
        <f t="shared" si="1"/>
        <v>37</v>
      </c>
    </row>
    <row r="33" spans="1:14" s="8" customFormat="1" ht="12">
      <c r="A33" s="133" t="s">
        <v>178</v>
      </c>
      <c r="B33" s="124">
        <v>35698616</v>
      </c>
      <c r="C33" s="132" t="s">
        <v>179</v>
      </c>
      <c r="D33" s="121">
        <f t="shared" si="0"/>
        <v>2.9297233740000004</v>
      </c>
      <c r="E33" s="39">
        <v>97249</v>
      </c>
      <c r="F33" s="30">
        <v>70</v>
      </c>
      <c r="G33" s="49">
        <v>72</v>
      </c>
      <c r="H33" s="29"/>
      <c r="I33" s="28"/>
      <c r="J33" s="27"/>
      <c r="K33" s="35"/>
      <c r="L33" s="27"/>
      <c r="M33" s="27"/>
      <c r="N33" s="122">
        <f t="shared" si="1"/>
        <v>30</v>
      </c>
    </row>
    <row r="34" spans="1:14" s="8" customFormat="1" ht="12">
      <c r="A34" s="133" t="s">
        <v>180</v>
      </c>
      <c r="B34" s="124">
        <v>36242730</v>
      </c>
      <c r="C34" s="125" t="s">
        <v>181</v>
      </c>
      <c r="D34" s="121">
        <f t="shared" si="0"/>
        <v>3.3048222000000003</v>
      </c>
      <c r="E34" s="39">
        <v>109700</v>
      </c>
      <c r="F34" s="30">
        <v>68</v>
      </c>
      <c r="G34" s="49">
        <v>72</v>
      </c>
      <c r="H34" s="29"/>
      <c r="I34" s="28"/>
      <c r="J34" s="27"/>
      <c r="K34" s="27"/>
      <c r="L34" s="27"/>
      <c r="M34" s="27"/>
      <c r="N34" s="122">
        <f t="shared" si="1"/>
        <v>32</v>
      </c>
    </row>
    <row r="35" spans="1:14" s="8" customFormat="1" ht="12">
      <c r="A35" s="118" t="s">
        <v>182</v>
      </c>
      <c r="B35" s="119">
        <v>36024929</v>
      </c>
      <c r="C35" s="120" t="s">
        <v>183</v>
      </c>
      <c r="D35" s="121">
        <f t="shared" si="0"/>
        <v>2.052303624</v>
      </c>
      <c r="E35" s="39">
        <v>68124</v>
      </c>
      <c r="F35" s="30">
        <v>43</v>
      </c>
      <c r="G35" s="49">
        <v>72</v>
      </c>
      <c r="H35" s="29"/>
      <c r="I35" s="28"/>
      <c r="J35" s="27"/>
      <c r="K35" s="27"/>
      <c r="L35" s="27"/>
      <c r="M35" s="27"/>
      <c r="N35" s="122">
        <f t="shared" si="1"/>
        <v>57</v>
      </c>
    </row>
    <row r="36" spans="1:14" s="8" customFormat="1" ht="12">
      <c r="A36" s="118" t="s">
        <v>184</v>
      </c>
      <c r="B36" s="126">
        <v>36369209</v>
      </c>
      <c r="C36" s="120" t="s">
        <v>185</v>
      </c>
      <c r="D36" s="121">
        <f t="shared" si="0"/>
        <v>2.003589882</v>
      </c>
      <c r="E36" s="31">
        <v>66507</v>
      </c>
      <c r="F36" s="30">
        <v>60</v>
      </c>
      <c r="G36" s="49">
        <v>72</v>
      </c>
      <c r="H36" s="20"/>
      <c r="I36" s="35"/>
      <c r="J36" s="27"/>
      <c r="K36" s="27"/>
      <c r="L36" s="27"/>
      <c r="M36" s="27"/>
      <c r="N36" s="122">
        <f t="shared" si="1"/>
        <v>40</v>
      </c>
    </row>
    <row r="37" spans="1:14" s="8" customFormat="1" ht="12">
      <c r="A37" s="118" t="s">
        <v>186</v>
      </c>
      <c r="B37" s="124">
        <v>36055832</v>
      </c>
      <c r="C37" s="120" t="s">
        <v>187</v>
      </c>
      <c r="D37" s="121">
        <f t="shared" si="0"/>
        <v>2.18292996</v>
      </c>
      <c r="E37" s="39">
        <v>72460</v>
      </c>
      <c r="F37" s="30">
        <v>45</v>
      </c>
      <c r="G37" s="49">
        <v>72</v>
      </c>
      <c r="H37" s="20"/>
      <c r="I37" s="35"/>
      <c r="J37" s="27"/>
      <c r="K37" s="27"/>
      <c r="L37" s="27"/>
      <c r="M37" s="27"/>
      <c r="N37" s="122">
        <f t="shared" si="1"/>
        <v>55</v>
      </c>
    </row>
    <row r="38" spans="1:14" s="8" customFormat="1" ht="12">
      <c r="A38" s="118" t="s">
        <v>188</v>
      </c>
      <c r="B38" s="119">
        <v>36315303</v>
      </c>
      <c r="C38" s="120" t="s">
        <v>189</v>
      </c>
      <c r="D38" s="121">
        <f t="shared" si="0"/>
        <v>2.803646064</v>
      </c>
      <c r="E38" s="39">
        <v>93064</v>
      </c>
      <c r="F38" s="30">
        <v>60</v>
      </c>
      <c r="G38" s="49">
        <v>72</v>
      </c>
      <c r="H38" s="29"/>
      <c r="I38" s="28"/>
      <c r="J38" s="27"/>
      <c r="K38" s="27"/>
      <c r="L38" s="27"/>
      <c r="M38" s="27"/>
      <c r="N38" s="122">
        <f t="shared" si="1"/>
        <v>40</v>
      </c>
    </row>
    <row r="39" spans="1:14" s="8" customFormat="1" ht="12">
      <c r="A39" s="118" t="s">
        <v>190</v>
      </c>
      <c r="B39" s="126">
        <v>36023299</v>
      </c>
      <c r="C39" s="120" t="s">
        <v>191</v>
      </c>
      <c r="D39" s="121">
        <f t="shared" si="0"/>
        <v>2.6307228240000002</v>
      </c>
      <c r="E39" s="39">
        <v>87324</v>
      </c>
      <c r="F39" s="30">
        <v>60</v>
      </c>
      <c r="G39" s="49">
        <v>72</v>
      </c>
      <c r="H39" s="20"/>
      <c r="I39" s="35"/>
      <c r="J39" s="27"/>
      <c r="K39" s="27"/>
      <c r="L39" s="27"/>
      <c r="M39" s="27"/>
      <c r="N39" s="122">
        <f t="shared" si="1"/>
        <v>40</v>
      </c>
    </row>
    <row r="40" spans="1:14" s="8" customFormat="1" ht="12">
      <c r="A40" s="118" t="s">
        <v>192</v>
      </c>
      <c r="B40" s="124">
        <v>36034584</v>
      </c>
      <c r="C40" s="120" t="s">
        <v>193</v>
      </c>
      <c r="D40" s="121">
        <f t="shared" si="0"/>
        <v>2.922734142</v>
      </c>
      <c r="E40" s="31">
        <v>97017</v>
      </c>
      <c r="F40" s="30">
        <v>45</v>
      </c>
      <c r="G40" s="49">
        <v>72</v>
      </c>
      <c r="H40" s="20"/>
      <c r="I40" s="35"/>
      <c r="J40" s="27"/>
      <c r="K40" s="27"/>
      <c r="L40" s="27"/>
      <c r="M40" s="27"/>
      <c r="N40" s="122">
        <f t="shared" si="1"/>
        <v>55</v>
      </c>
    </row>
    <row r="41" spans="1:14" s="8" customFormat="1" ht="12">
      <c r="A41" s="118" t="s">
        <v>194</v>
      </c>
      <c r="B41" s="119">
        <v>43817602</v>
      </c>
      <c r="C41" s="120" t="s">
        <v>195</v>
      </c>
      <c r="D41" s="121">
        <f t="shared" si="0"/>
        <v>2.987053152</v>
      </c>
      <c r="E41" s="31">
        <v>99152</v>
      </c>
      <c r="F41" s="30">
        <v>53</v>
      </c>
      <c r="G41" s="49">
        <v>72</v>
      </c>
      <c r="H41" s="20"/>
      <c r="I41" s="35"/>
      <c r="J41" s="27"/>
      <c r="K41" s="27"/>
      <c r="L41" s="27"/>
      <c r="M41" s="27"/>
      <c r="N41" s="122">
        <f t="shared" si="1"/>
        <v>47</v>
      </c>
    </row>
    <row r="42" spans="1:14" s="8" customFormat="1" ht="12">
      <c r="A42" s="118" t="s">
        <v>196</v>
      </c>
      <c r="B42" s="119">
        <v>31341624</v>
      </c>
      <c r="C42" s="120" t="s">
        <v>197</v>
      </c>
      <c r="D42" s="121">
        <f>(E42*30.126)/1000000</f>
        <v>3.9083966100000005</v>
      </c>
      <c r="E42" s="31">
        <v>129735</v>
      </c>
      <c r="F42" s="30">
        <v>55</v>
      </c>
      <c r="G42" s="49">
        <v>72</v>
      </c>
      <c r="H42" s="29"/>
      <c r="I42" s="28"/>
      <c r="J42" s="27"/>
      <c r="K42" s="27"/>
      <c r="L42" s="27"/>
      <c r="M42" s="27"/>
      <c r="N42" s="122">
        <f>100-F42</f>
        <v>45</v>
      </c>
    </row>
    <row r="43" spans="1:14" s="8" customFormat="1" ht="12">
      <c r="A43" s="128" t="s">
        <v>198</v>
      </c>
      <c r="B43" s="120">
        <v>35791489</v>
      </c>
      <c r="C43" s="128" t="s">
        <v>199</v>
      </c>
      <c r="D43" s="121">
        <f>(E43*30.126)/1000000</f>
        <v>2.243422968</v>
      </c>
      <c r="E43" s="39">
        <v>74468</v>
      </c>
      <c r="F43" s="30">
        <v>68</v>
      </c>
      <c r="G43" s="49">
        <v>72</v>
      </c>
      <c r="H43" s="36"/>
      <c r="I43" s="35"/>
      <c r="J43" s="27"/>
      <c r="K43" s="27"/>
      <c r="L43" s="27"/>
      <c r="M43" s="27"/>
      <c r="N43" s="122">
        <f>100-F43</f>
        <v>32</v>
      </c>
    </row>
    <row r="44" spans="1:14" s="8" customFormat="1" ht="12">
      <c r="A44" s="118" t="s">
        <v>200</v>
      </c>
      <c r="B44" s="129">
        <v>35970138</v>
      </c>
      <c r="C44" s="128" t="s">
        <v>201</v>
      </c>
      <c r="D44" s="121">
        <f t="shared" si="0"/>
        <v>1.552784418</v>
      </c>
      <c r="E44" s="39">
        <v>51543</v>
      </c>
      <c r="F44" s="30">
        <v>39</v>
      </c>
      <c r="G44" s="49">
        <v>72</v>
      </c>
      <c r="H44" s="20"/>
      <c r="I44" s="19"/>
      <c r="J44" s="18"/>
      <c r="K44" s="18"/>
      <c r="L44" s="18"/>
      <c r="M44" s="18"/>
      <c r="N44" s="122">
        <f t="shared" si="1"/>
        <v>61</v>
      </c>
    </row>
    <row r="45" spans="1:14" s="8" customFormat="1" ht="12">
      <c r="A45" s="118" t="s">
        <v>202</v>
      </c>
      <c r="B45" s="126">
        <v>36744930</v>
      </c>
      <c r="C45" s="120" t="s">
        <v>203</v>
      </c>
      <c r="D45" s="121">
        <f t="shared" si="0"/>
        <v>1.4129094000000002</v>
      </c>
      <c r="E45" s="51">
        <v>46900</v>
      </c>
      <c r="F45" s="50">
        <v>70</v>
      </c>
      <c r="G45" s="49">
        <v>72</v>
      </c>
      <c r="H45" s="48"/>
      <c r="I45" s="47"/>
      <c r="J45" s="46"/>
      <c r="K45" s="46"/>
      <c r="L45" s="46"/>
      <c r="M45" s="46"/>
      <c r="N45" s="122">
        <f t="shared" si="1"/>
        <v>30</v>
      </c>
    </row>
    <row r="46" spans="1:14" s="8" customFormat="1" ht="12">
      <c r="A46" s="90" t="s">
        <v>204</v>
      </c>
      <c r="B46" s="134">
        <v>35813750</v>
      </c>
      <c r="C46" s="120" t="s">
        <v>205</v>
      </c>
      <c r="D46" s="131">
        <f>(E46*30.126)/1000000</f>
        <v>1.859256216</v>
      </c>
      <c r="E46" s="22">
        <v>61716</v>
      </c>
      <c r="F46" s="30">
        <v>65</v>
      </c>
      <c r="G46" s="49">
        <v>72</v>
      </c>
      <c r="H46" s="48"/>
      <c r="I46" s="47"/>
      <c r="J46" s="46"/>
      <c r="K46" s="46"/>
      <c r="L46" s="46"/>
      <c r="M46" s="46"/>
      <c r="N46" s="122">
        <v>35</v>
      </c>
    </row>
    <row r="47" spans="1:14" s="8" customFormat="1" ht="12">
      <c r="A47" s="90" t="s">
        <v>204</v>
      </c>
      <c r="B47" s="134">
        <v>35813750</v>
      </c>
      <c r="C47" s="120" t="s">
        <v>206</v>
      </c>
      <c r="D47" s="131">
        <f t="shared" si="0"/>
        <v>1.8087047880000002</v>
      </c>
      <c r="E47" s="22">
        <v>60038</v>
      </c>
      <c r="F47" s="30">
        <v>65</v>
      </c>
      <c r="G47" s="49">
        <v>72</v>
      </c>
      <c r="H47" s="29"/>
      <c r="I47" s="28"/>
      <c r="J47" s="27"/>
      <c r="K47" s="27"/>
      <c r="L47" s="27"/>
      <c r="M47" s="27"/>
      <c r="N47" s="122">
        <f t="shared" si="1"/>
        <v>35</v>
      </c>
    </row>
    <row r="48" spans="1:14" s="8" customFormat="1" ht="12">
      <c r="A48" s="118" t="s">
        <v>204</v>
      </c>
      <c r="B48" s="126">
        <v>35813750</v>
      </c>
      <c r="C48" s="120" t="s">
        <v>98</v>
      </c>
      <c r="D48" s="121">
        <f>D46+D47</f>
        <v>3.6679610040000004</v>
      </c>
      <c r="E48" s="39">
        <f>E46+E47</f>
        <v>121754</v>
      </c>
      <c r="F48" s="30"/>
      <c r="G48" s="49"/>
      <c r="H48" s="29"/>
      <c r="I48" s="28"/>
      <c r="J48" s="27"/>
      <c r="K48" s="27"/>
      <c r="L48" s="27"/>
      <c r="M48" s="27"/>
      <c r="N48" s="122"/>
    </row>
    <row r="49" spans="1:14" s="8" customFormat="1" ht="12">
      <c r="A49" s="135" t="s">
        <v>207</v>
      </c>
      <c r="B49" s="130">
        <v>31568378</v>
      </c>
      <c r="C49" s="128" t="s">
        <v>208</v>
      </c>
      <c r="D49" s="131">
        <f t="shared" si="0"/>
        <v>2.997898512</v>
      </c>
      <c r="E49" s="22">
        <v>99512</v>
      </c>
      <c r="F49" s="30">
        <v>60</v>
      </c>
      <c r="G49" s="49">
        <v>72</v>
      </c>
      <c r="H49" s="29"/>
      <c r="I49" s="28"/>
      <c r="J49" s="27"/>
      <c r="K49" s="35"/>
      <c r="L49" s="27"/>
      <c r="M49" s="27"/>
      <c r="N49" s="122">
        <f t="shared" si="1"/>
        <v>40</v>
      </c>
    </row>
    <row r="50" spans="1:14" s="8" customFormat="1" ht="12">
      <c r="A50" s="135" t="s">
        <v>207</v>
      </c>
      <c r="B50" s="130">
        <v>31568378</v>
      </c>
      <c r="C50" s="128" t="s">
        <v>209</v>
      </c>
      <c r="D50" s="131">
        <f t="shared" si="0"/>
        <v>2.768639652</v>
      </c>
      <c r="E50" s="22">
        <v>91902</v>
      </c>
      <c r="F50" s="30">
        <v>60</v>
      </c>
      <c r="G50" s="49">
        <v>72</v>
      </c>
      <c r="H50" s="29"/>
      <c r="I50" s="28"/>
      <c r="J50" s="27"/>
      <c r="K50" s="27"/>
      <c r="L50" s="27"/>
      <c r="M50" s="27"/>
      <c r="N50" s="122">
        <f t="shared" si="1"/>
        <v>40</v>
      </c>
    </row>
    <row r="51" spans="1:14" s="8" customFormat="1" ht="12">
      <c r="A51" s="127" t="s">
        <v>207</v>
      </c>
      <c r="B51" s="124">
        <v>31568378</v>
      </c>
      <c r="C51" s="128" t="s">
        <v>98</v>
      </c>
      <c r="D51" s="121">
        <f t="shared" si="0"/>
        <v>5.766538164</v>
      </c>
      <c r="E51" s="39">
        <f>E49+E50</f>
        <v>191414</v>
      </c>
      <c r="F51" s="30"/>
      <c r="G51" s="49">
        <v>72</v>
      </c>
      <c r="H51" s="29"/>
      <c r="I51" s="28"/>
      <c r="J51" s="27"/>
      <c r="K51" s="27"/>
      <c r="L51" s="27"/>
      <c r="M51" s="27"/>
      <c r="N51" s="122"/>
    </row>
    <row r="52" spans="1:14" s="8" customFormat="1" ht="12">
      <c r="A52" s="118" t="s">
        <v>210</v>
      </c>
      <c r="B52" s="136">
        <v>36525162</v>
      </c>
      <c r="C52" s="120" t="s">
        <v>211</v>
      </c>
      <c r="D52" s="121">
        <f t="shared" si="0"/>
        <v>1.80665622</v>
      </c>
      <c r="E52" s="39">
        <v>59970</v>
      </c>
      <c r="F52" s="30">
        <v>55</v>
      </c>
      <c r="G52" s="49">
        <v>72</v>
      </c>
      <c r="H52" s="29"/>
      <c r="I52" s="28"/>
      <c r="J52" s="27"/>
      <c r="K52" s="27"/>
      <c r="L52" s="27"/>
      <c r="M52" s="27"/>
      <c r="N52" s="122">
        <f t="shared" si="1"/>
        <v>45</v>
      </c>
    </row>
    <row r="53" spans="1:14" s="8" customFormat="1" ht="12">
      <c r="A53" s="118" t="s">
        <v>53</v>
      </c>
      <c r="B53" s="120">
        <v>31645861</v>
      </c>
      <c r="C53" s="120" t="s">
        <v>212</v>
      </c>
      <c r="D53" s="121">
        <f t="shared" si="0"/>
        <v>3.0019655220000003</v>
      </c>
      <c r="E53" s="31">
        <v>99647</v>
      </c>
      <c r="F53" s="30">
        <v>70</v>
      </c>
      <c r="G53" s="49">
        <v>72</v>
      </c>
      <c r="H53" s="29"/>
      <c r="I53" s="28"/>
      <c r="J53" s="27"/>
      <c r="K53" s="27"/>
      <c r="L53" s="27"/>
      <c r="M53" s="27"/>
      <c r="N53" s="122">
        <f t="shared" si="1"/>
        <v>30</v>
      </c>
    </row>
    <row r="54" spans="1:14" s="8" customFormat="1" ht="12">
      <c r="A54" s="126" t="s">
        <v>213</v>
      </c>
      <c r="B54" s="126">
        <v>207187</v>
      </c>
      <c r="C54" s="126" t="s">
        <v>214</v>
      </c>
      <c r="D54" s="121">
        <f t="shared" si="0"/>
        <v>0.9380935140000001</v>
      </c>
      <c r="E54" s="39">
        <v>31139</v>
      </c>
      <c r="F54" s="30">
        <v>68</v>
      </c>
      <c r="G54" s="49">
        <v>72</v>
      </c>
      <c r="H54" s="29"/>
      <c r="I54" s="28"/>
      <c r="J54" s="27"/>
      <c r="K54" s="27"/>
      <c r="L54" s="27"/>
      <c r="M54" s="27"/>
      <c r="N54" s="122">
        <f t="shared" si="1"/>
        <v>32</v>
      </c>
    </row>
    <row r="55" spans="1:14" s="8" customFormat="1" ht="12">
      <c r="A55" s="118" t="s">
        <v>215</v>
      </c>
      <c r="B55" s="124">
        <v>31652573</v>
      </c>
      <c r="C55" s="120" t="s">
        <v>216</v>
      </c>
      <c r="D55" s="121">
        <f t="shared" si="0"/>
        <v>1.41170436</v>
      </c>
      <c r="E55" s="31">
        <v>46860</v>
      </c>
      <c r="F55" s="30">
        <v>43</v>
      </c>
      <c r="G55" s="49">
        <v>72</v>
      </c>
      <c r="H55" s="29"/>
      <c r="I55" s="28"/>
      <c r="J55" s="27"/>
      <c r="K55" s="27"/>
      <c r="L55" s="27"/>
      <c r="M55" s="27"/>
      <c r="N55" s="122">
        <f t="shared" si="1"/>
        <v>57</v>
      </c>
    </row>
    <row r="56" spans="1:14" s="8" customFormat="1" ht="12">
      <c r="A56" s="137" t="s">
        <v>217</v>
      </c>
      <c r="B56" s="130">
        <v>35805609</v>
      </c>
      <c r="C56" s="125" t="s">
        <v>218</v>
      </c>
      <c r="D56" s="131">
        <f t="shared" si="0"/>
        <v>3.061825884</v>
      </c>
      <c r="E56" s="38">
        <v>101634</v>
      </c>
      <c r="F56" s="30">
        <v>60</v>
      </c>
      <c r="G56" s="49">
        <v>72</v>
      </c>
      <c r="H56" s="29"/>
      <c r="I56" s="28"/>
      <c r="J56" s="27"/>
      <c r="K56" s="27"/>
      <c r="L56" s="27"/>
      <c r="M56" s="27"/>
      <c r="N56" s="122">
        <f t="shared" si="1"/>
        <v>40</v>
      </c>
    </row>
    <row r="57" spans="1:14" s="8" customFormat="1" ht="12">
      <c r="A57" s="137" t="s">
        <v>217</v>
      </c>
      <c r="B57" s="130">
        <v>35805609</v>
      </c>
      <c r="C57" s="125" t="s">
        <v>219</v>
      </c>
      <c r="D57" s="131">
        <f t="shared" si="0"/>
        <v>3.012479496</v>
      </c>
      <c r="E57" s="38">
        <v>99996</v>
      </c>
      <c r="F57" s="30">
        <v>60</v>
      </c>
      <c r="G57" s="49">
        <v>72</v>
      </c>
      <c r="H57" s="29"/>
      <c r="I57" s="28"/>
      <c r="J57" s="27"/>
      <c r="K57" s="27"/>
      <c r="L57" s="27"/>
      <c r="M57" s="27"/>
      <c r="N57" s="122">
        <f t="shared" si="1"/>
        <v>40</v>
      </c>
    </row>
    <row r="58" spans="1:14" s="8" customFormat="1" ht="12">
      <c r="A58" s="137" t="s">
        <v>217</v>
      </c>
      <c r="B58" s="130">
        <v>35805609</v>
      </c>
      <c r="C58" s="125" t="s">
        <v>220</v>
      </c>
      <c r="D58" s="131">
        <f t="shared" si="0"/>
        <v>2.8122621</v>
      </c>
      <c r="E58" s="38">
        <v>93350</v>
      </c>
      <c r="F58" s="30">
        <v>60</v>
      </c>
      <c r="G58" s="49">
        <v>72</v>
      </c>
      <c r="H58" s="29"/>
      <c r="I58" s="28"/>
      <c r="J58" s="27"/>
      <c r="K58" s="27"/>
      <c r="L58" s="27"/>
      <c r="M58" s="27"/>
      <c r="N58" s="122">
        <f t="shared" si="1"/>
        <v>40</v>
      </c>
    </row>
    <row r="59" spans="1:14" s="8" customFormat="1" ht="12">
      <c r="A59" s="137" t="s">
        <v>217</v>
      </c>
      <c r="B59" s="130">
        <v>35805609</v>
      </c>
      <c r="C59" s="125" t="s">
        <v>221</v>
      </c>
      <c r="D59" s="131">
        <f t="shared" si="0"/>
        <v>2.86197</v>
      </c>
      <c r="E59" s="22">
        <v>95000</v>
      </c>
      <c r="F59" s="30">
        <v>60</v>
      </c>
      <c r="G59" s="49">
        <v>72</v>
      </c>
      <c r="H59" s="29"/>
      <c r="I59" s="28"/>
      <c r="J59" s="27"/>
      <c r="K59" s="27"/>
      <c r="L59" s="27"/>
      <c r="M59" s="27"/>
      <c r="N59" s="122">
        <f t="shared" si="1"/>
        <v>40</v>
      </c>
    </row>
    <row r="60" spans="1:14" s="44" customFormat="1" ht="12">
      <c r="A60" s="137" t="s">
        <v>217</v>
      </c>
      <c r="B60" s="130">
        <v>35805609</v>
      </c>
      <c r="C60" s="125" t="s">
        <v>222</v>
      </c>
      <c r="D60" s="131">
        <f t="shared" si="0"/>
        <v>2.9493354</v>
      </c>
      <c r="E60" s="22">
        <v>97900</v>
      </c>
      <c r="F60" s="30">
        <v>60</v>
      </c>
      <c r="G60" s="49">
        <v>72</v>
      </c>
      <c r="H60" s="29"/>
      <c r="I60" s="28"/>
      <c r="J60" s="27"/>
      <c r="K60" s="27"/>
      <c r="L60" s="27"/>
      <c r="M60" s="27"/>
      <c r="N60" s="122">
        <f t="shared" si="1"/>
        <v>40</v>
      </c>
    </row>
    <row r="61" spans="1:14" s="8" customFormat="1" ht="12">
      <c r="A61" s="137" t="s">
        <v>217</v>
      </c>
      <c r="B61" s="130">
        <v>35805609</v>
      </c>
      <c r="C61" s="125" t="s">
        <v>223</v>
      </c>
      <c r="D61" s="131">
        <f t="shared" si="0"/>
        <v>3.0126</v>
      </c>
      <c r="E61" s="38">
        <v>100000</v>
      </c>
      <c r="F61" s="30">
        <v>60</v>
      </c>
      <c r="G61" s="49">
        <v>72</v>
      </c>
      <c r="H61" s="29"/>
      <c r="I61" s="28"/>
      <c r="J61" s="27"/>
      <c r="K61" s="27"/>
      <c r="L61" s="27"/>
      <c r="M61" s="27"/>
      <c r="N61" s="122">
        <f t="shared" si="1"/>
        <v>40</v>
      </c>
    </row>
    <row r="62" spans="1:14" s="8" customFormat="1" ht="12">
      <c r="A62" s="133" t="s">
        <v>217</v>
      </c>
      <c r="B62" s="124">
        <v>35805609</v>
      </c>
      <c r="C62" s="125" t="s">
        <v>98</v>
      </c>
      <c r="D62" s="121">
        <f t="shared" si="0"/>
        <v>17.710472879999998</v>
      </c>
      <c r="E62" s="31">
        <f>E56+E57+E58+E59+E60+E61</f>
        <v>587880</v>
      </c>
      <c r="F62" s="30"/>
      <c r="G62" s="49">
        <v>72</v>
      </c>
      <c r="H62" s="29"/>
      <c r="I62" s="28"/>
      <c r="J62" s="27"/>
      <c r="K62" s="27"/>
      <c r="L62" s="27"/>
      <c r="M62" s="27"/>
      <c r="N62" s="122"/>
    </row>
    <row r="63" spans="1:14" s="8" customFormat="1" ht="12">
      <c r="A63" s="118" t="s">
        <v>224</v>
      </c>
      <c r="B63" s="126">
        <v>36640158</v>
      </c>
      <c r="C63" s="120" t="s">
        <v>225</v>
      </c>
      <c r="D63" s="121">
        <f t="shared" si="0"/>
        <v>2.613460626</v>
      </c>
      <c r="E63" s="39">
        <v>86751</v>
      </c>
      <c r="F63" s="30">
        <v>63</v>
      </c>
      <c r="G63" s="49">
        <v>72</v>
      </c>
      <c r="H63" s="29"/>
      <c r="I63" s="28"/>
      <c r="J63" s="27"/>
      <c r="K63" s="27"/>
      <c r="L63" s="27"/>
      <c r="M63" s="27"/>
      <c r="N63" s="122">
        <f t="shared" si="1"/>
        <v>37</v>
      </c>
    </row>
    <row r="64" spans="1:14" s="8" customFormat="1" ht="12">
      <c r="A64" s="118" t="s">
        <v>226</v>
      </c>
      <c r="B64" s="126">
        <v>31596771</v>
      </c>
      <c r="C64" s="120" t="s">
        <v>227</v>
      </c>
      <c r="D64" s="121">
        <f t="shared" si="0"/>
        <v>2.98292589</v>
      </c>
      <c r="E64" s="39">
        <v>99015</v>
      </c>
      <c r="F64" s="30">
        <v>60</v>
      </c>
      <c r="G64" s="49">
        <v>72</v>
      </c>
      <c r="H64" s="20"/>
      <c r="I64" s="35"/>
      <c r="J64" s="27"/>
      <c r="K64" s="27"/>
      <c r="L64" s="27"/>
      <c r="M64" s="27"/>
      <c r="N64" s="122">
        <f t="shared" si="1"/>
        <v>40</v>
      </c>
    </row>
    <row r="65" spans="1:14" s="8" customFormat="1" ht="12">
      <c r="A65" s="126" t="s">
        <v>228</v>
      </c>
      <c r="B65" s="126">
        <v>208051</v>
      </c>
      <c r="C65" s="126" t="s">
        <v>229</v>
      </c>
      <c r="D65" s="121">
        <f t="shared" si="0"/>
        <v>1.091374602</v>
      </c>
      <c r="E65" s="31">
        <v>36227</v>
      </c>
      <c r="F65" s="21">
        <v>60</v>
      </c>
      <c r="G65" s="49">
        <v>72</v>
      </c>
      <c r="H65" s="20"/>
      <c r="I65" s="35"/>
      <c r="J65" s="27"/>
      <c r="K65" s="27"/>
      <c r="L65" s="27"/>
      <c r="M65" s="27"/>
      <c r="N65" s="122">
        <f t="shared" si="1"/>
        <v>40</v>
      </c>
    </row>
    <row r="66" spans="1:14" s="8" customFormat="1" ht="12">
      <c r="A66" s="135" t="s">
        <v>230</v>
      </c>
      <c r="B66" s="130">
        <v>31373585</v>
      </c>
      <c r="C66" s="128" t="s">
        <v>231</v>
      </c>
      <c r="D66" s="131">
        <f t="shared" si="0"/>
        <v>2.22857085</v>
      </c>
      <c r="E66" s="38">
        <v>73975</v>
      </c>
      <c r="F66" s="30">
        <v>70</v>
      </c>
      <c r="G66" s="49">
        <v>72</v>
      </c>
      <c r="H66" s="29"/>
      <c r="I66" s="28"/>
      <c r="J66" s="27"/>
      <c r="K66" s="27"/>
      <c r="L66" s="27"/>
      <c r="M66" s="27"/>
      <c r="N66" s="122">
        <f t="shared" si="1"/>
        <v>30</v>
      </c>
    </row>
    <row r="67" spans="1:14" s="8" customFormat="1" ht="12">
      <c r="A67" s="135" t="s">
        <v>230</v>
      </c>
      <c r="B67" s="130">
        <v>31373585</v>
      </c>
      <c r="C67" s="128" t="s">
        <v>232</v>
      </c>
      <c r="D67" s="131">
        <f t="shared" si="0"/>
        <v>2.6955238500000003</v>
      </c>
      <c r="E67" s="22">
        <v>89475</v>
      </c>
      <c r="F67" s="30">
        <v>70</v>
      </c>
      <c r="G67" s="49">
        <v>72</v>
      </c>
      <c r="H67" s="29"/>
      <c r="I67" s="28"/>
      <c r="J67" s="27"/>
      <c r="K67" s="27"/>
      <c r="L67" s="27"/>
      <c r="M67" s="27"/>
      <c r="N67" s="122">
        <f t="shared" si="1"/>
        <v>30</v>
      </c>
    </row>
    <row r="68" spans="1:14" s="8" customFormat="1" ht="12">
      <c r="A68" s="135" t="s">
        <v>230</v>
      </c>
      <c r="B68" s="130">
        <v>31373585</v>
      </c>
      <c r="C68" s="128" t="s">
        <v>233</v>
      </c>
      <c r="D68" s="131">
        <f t="shared" si="0"/>
        <v>1.8437714520000001</v>
      </c>
      <c r="E68" s="22">
        <v>61202</v>
      </c>
      <c r="F68" s="30">
        <v>67</v>
      </c>
      <c r="G68" s="49">
        <v>72</v>
      </c>
      <c r="H68" s="29"/>
      <c r="I68" s="28"/>
      <c r="J68" s="27"/>
      <c r="K68" s="27"/>
      <c r="L68" s="27"/>
      <c r="M68" s="27"/>
      <c r="N68" s="122">
        <f t="shared" si="1"/>
        <v>33</v>
      </c>
    </row>
    <row r="69" spans="1:14" s="8" customFormat="1" ht="12">
      <c r="A69" s="127" t="s">
        <v>230</v>
      </c>
      <c r="B69" s="124">
        <v>31373585</v>
      </c>
      <c r="C69" s="128" t="s">
        <v>98</v>
      </c>
      <c r="D69" s="121">
        <f t="shared" si="0"/>
        <v>6.767866152000001</v>
      </c>
      <c r="E69" s="39">
        <f>E66+E67+E68</f>
        <v>224652</v>
      </c>
      <c r="F69" s="30"/>
      <c r="G69" s="49">
        <v>72</v>
      </c>
      <c r="H69" s="29"/>
      <c r="I69" s="28"/>
      <c r="J69" s="27"/>
      <c r="K69" s="27"/>
      <c r="L69" s="27"/>
      <c r="M69" s="27"/>
      <c r="N69" s="122"/>
    </row>
    <row r="70" spans="1:14" s="8" customFormat="1" ht="12">
      <c r="A70" s="118" t="s">
        <v>234</v>
      </c>
      <c r="B70" s="138">
        <v>36518123</v>
      </c>
      <c r="C70" s="120" t="s">
        <v>235</v>
      </c>
      <c r="D70" s="121">
        <f t="shared" si="0"/>
        <v>2.406977022</v>
      </c>
      <c r="E70" s="39">
        <v>79897</v>
      </c>
      <c r="F70" s="30">
        <v>58</v>
      </c>
      <c r="G70" s="49">
        <v>72</v>
      </c>
      <c r="H70" s="29"/>
      <c r="I70" s="28"/>
      <c r="J70" s="27"/>
      <c r="K70" s="35"/>
      <c r="L70" s="27"/>
      <c r="M70" s="27"/>
      <c r="N70" s="122">
        <f t="shared" si="1"/>
        <v>42</v>
      </c>
    </row>
    <row r="71" spans="1:14" s="8" customFormat="1" ht="12">
      <c r="A71" s="118" t="s">
        <v>236</v>
      </c>
      <c r="B71" s="119">
        <v>36327204</v>
      </c>
      <c r="C71" s="120" t="s">
        <v>237</v>
      </c>
      <c r="D71" s="121">
        <f t="shared" si="0"/>
        <v>2.70185031</v>
      </c>
      <c r="E71" s="39">
        <v>89685</v>
      </c>
      <c r="F71" s="30">
        <v>64</v>
      </c>
      <c r="G71" s="49">
        <v>72</v>
      </c>
      <c r="H71" s="29"/>
      <c r="I71" s="28"/>
      <c r="J71" s="27"/>
      <c r="K71" s="27"/>
      <c r="L71" s="27"/>
      <c r="M71" s="27"/>
      <c r="N71" s="122">
        <f t="shared" si="1"/>
        <v>36</v>
      </c>
    </row>
    <row r="72" spans="1:14" s="8" customFormat="1" ht="12">
      <c r="A72" s="118" t="s">
        <v>238</v>
      </c>
      <c r="B72" s="124">
        <v>36383562</v>
      </c>
      <c r="C72" s="120" t="s">
        <v>239</v>
      </c>
      <c r="D72" s="121">
        <f t="shared" si="0"/>
        <v>2.010398358</v>
      </c>
      <c r="E72" s="39">
        <v>66733</v>
      </c>
      <c r="F72" s="30">
        <v>41</v>
      </c>
      <c r="G72" s="49">
        <v>72</v>
      </c>
      <c r="H72" s="29"/>
      <c r="I72" s="28"/>
      <c r="J72" s="27"/>
      <c r="K72" s="27"/>
      <c r="L72" s="27"/>
      <c r="M72" s="27"/>
      <c r="N72" s="122">
        <f t="shared" si="1"/>
        <v>59</v>
      </c>
    </row>
    <row r="73" spans="1:14" s="8" customFormat="1" ht="12">
      <c r="A73" s="118" t="s">
        <v>240</v>
      </c>
      <c r="B73" s="119">
        <v>31430210</v>
      </c>
      <c r="C73" s="120" t="s">
        <v>241</v>
      </c>
      <c r="D73" s="121">
        <f t="shared" si="0"/>
        <v>1.707933318</v>
      </c>
      <c r="E73" s="31">
        <v>56693</v>
      </c>
      <c r="F73" s="30">
        <v>47</v>
      </c>
      <c r="G73" s="49">
        <v>72</v>
      </c>
      <c r="H73" s="20"/>
      <c r="I73" s="35"/>
      <c r="J73" s="27"/>
      <c r="K73" s="27"/>
      <c r="L73" s="27"/>
      <c r="M73" s="27"/>
      <c r="N73" s="122">
        <f t="shared" si="1"/>
        <v>53</v>
      </c>
    </row>
    <row r="74" spans="1:14" s="8" customFormat="1" ht="12">
      <c r="A74" s="118" t="s">
        <v>242</v>
      </c>
      <c r="B74" s="126">
        <v>36682144</v>
      </c>
      <c r="C74" s="120" t="s">
        <v>243</v>
      </c>
      <c r="D74" s="121">
        <f t="shared" si="0"/>
        <v>2.850431742</v>
      </c>
      <c r="E74" s="39">
        <v>94617</v>
      </c>
      <c r="F74" s="30">
        <v>70</v>
      </c>
      <c r="G74" s="49">
        <v>72</v>
      </c>
      <c r="H74" s="20"/>
      <c r="I74" s="35"/>
      <c r="J74" s="27"/>
      <c r="K74" s="27"/>
      <c r="L74" s="27"/>
      <c r="M74" s="27"/>
      <c r="N74" s="122">
        <f t="shared" si="1"/>
        <v>30</v>
      </c>
    </row>
    <row r="75" spans="1:14" s="8" customFormat="1" ht="12">
      <c r="A75" s="118" t="s">
        <v>244</v>
      </c>
      <c r="B75" s="126">
        <v>31682731</v>
      </c>
      <c r="C75" s="120" t="s">
        <v>245</v>
      </c>
      <c r="D75" s="121">
        <f t="shared" si="0"/>
        <v>1.85907546</v>
      </c>
      <c r="E75" s="39">
        <v>61710</v>
      </c>
      <c r="F75" s="30">
        <v>45</v>
      </c>
      <c r="G75" s="49">
        <v>72</v>
      </c>
      <c r="H75" s="29"/>
      <c r="I75" s="28"/>
      <c r="J75" s="27"/>
      <c r="K75" s="27"/>
      <c r="L75" s="27"/>
      <c r="M75" s="27"/>
      <c r="N75" s="122">
        <f t="shared" si="1"/>
        <v>55</v>
      </c>
    </row>
    <row r="76" spans="1:14" s="8" customFormat="1" ht="12">
      <c r="A76" s="118" t="s">
        <v>246</v>
      </c>
      <c r="B76" s="119">
        <v>36331759</v>
      </c>
      <c r="C76" s="120" t="s">
        <v>247</v>
      </c>
      <c r="D76" s="121">
        <f t="shared" si="0"/>
        <v>1.829491728</v>
      </c>
      <c r="E76" s="39">
        <v>60728</v>
      </c>
      <c r="F76" s="30">
        <v>45</v>
      </c>
      <c r="G76" s="49">
        <v>72</v>
      </c>
      <c r="H76" s="20"/>
      <c r="I76" s="35"/>
      <c r="J76" s="27"/>
      <c r="K76" s="27"/>
      <c r="L76" s="27"/>
      <c r="M76" s="27"/>
      <c r="N76" s="122">
        <f aca="true" t="shared" si="2" ref="N76:N110">100-F76</f>
        <v>55</v>
      </c>
    </row>
    <row r="77" spans="1:14" s="8" customFormat="1" ht="12">
      <c r="A77" s="118" t="s">
        <v>248</v>
      </c>
      <c r="B77" s="119">
        <v>36350451</v>
      </c>
      <c r="C77" s="120" t="s">
        <v>249</v>
      </c>
      <c r="D77" s="121">
        <f aca="true" t="shared" si="3" ref="D77:D110">(E77*30.126)/1000000</f>
        <v>2.923668048</v>
      </c>
      <c r="E77" s="31">
        <v>97048</v>
      </c>
      <c r="F77" s="30">
        <v>32</v>
      </c>
      <c r="G77" s="49">
        <v>72</v>
      </c>
      <c r="H77" s="20"/>
      <c r="I77" s="35"/>
      <c r="J77" s="27"/>
      <c r="K77" s="27"/>
      <c r="L77" s="27"/>
      <c r="M77" s="27"/>
      <c r="N77" s="122">
        <f t="shared" si="2"/>
        <v>68</v>
      </c>
    </row>
    <row r="78" spans="1:14" s="8" customFormat="1" ht="12">
      <c r="A78" s="118" t="s">
        <v>250</v>
      </c>
      <c r="B78" s="136">
        <v>36522457</v>
      </c>
      <c r="C78" s="120" t="s">
        <v>251</v>
      </c>
      <c r="D78" s="121">
        <f t="shared" si="3"/>
        <v>0.31346103000000003</v>
      </c>
      <c r="E78" s="31">
        <v>10405</v>
      </c>
      <c r="F78" s="30">
        <v>55</v>
      </c>
      <c r="G78" s="49">
        <v>72</v>
      </c>
      <c r="H78" s="20"/>
      <c r="I78" s="35"/>
      <c r="J78" s="27"/>
      <c r="K78" s="27"/>
      <c r="L78" s="27"/>
      <c r="M78" s="27"/>
      <c r="N78" s="122">
        <f t="shared" si="2"/>
        <v>45</v>
      </c>
    </row>
    <row r="79" spans="1:14" s="8" customFormat="1" ht="12">
      <c r="A79" s="90" t="s">
        <v>30</v>
      </c>
      <c r="B79" s="130">
        <v>31321895</v>
      </c>
      <c r="C79" s="120" t="s">
        <v>252</v>
      </c>
      <c r="D79" s="131">
        <f t="shared" si="3"/>
        <v>2.94406335</v>
      </c>
      <c r="E79" s="22">
        <v>97725</v>
      </c>
      <c r="F79" s="30">
        <v>60</v>
      </c>
      <c r="G79" s="49">
        <v>72</v>
      </c>
      <c r="H79" s="36"/>
      <c r="I79" s="35"/>
      <c r="J79" s="27"/>
      <c r="K79" s="27"/>
      <c r="L79" s="27"/>
      <c r="M79" s="27"/>
      <c r="N79" s="122">
        <f t="shared" si="2"/>
        <v>40</v>
      </c>
    </row>
    <row r="80" spans="1:14" s="8" customFormat="1" ht="12">
      <c r="A80" s="90" t="s">
        <v>30</v>
      </c>
      <c r="B80" s="130">
        <v>31321895</v>
      </c>
      <c r="C80" s="120" t="s">
        <v>253</v>
      </c>
      <c r="D80" s="131">
        <f t="shared" si="3"/>
        <v>1.9958475</v>
      </c>
      <c r="E80" s="38">
        <v>66250</v>
      </c>
      <c r="F80" s="30">
        <v>40</v>
      </c>
      <c r="G80" s="49">
        <v>72</v>
      </c>
      <c r="H80" s="29"/>
      <c r="I80" s="28"/>
      <c r="J80" s="27"/>
      <c r="K80" s="27"/>
      <c r="L80" s="27"/>
      <c r="M80" s="27"/>
      <c r="N80" s="122">
        <f t="shared" si="2"/>
        <v>60</v>
      </c>
    </row>
    <row r="81" spans="1:14" s="8" customFormat="1" ht="12">
      <c r="A81" s="90" t="s">
        <v>30</v>
      </c>
      <c r="B81" s="130">
        <v>31321895</v>
      </c>
      <c r="C81" s="120" t="s">
        <v>254</v>
      </c>
      <c r="D81" s="131">
        <f t="shared" si="3"/>
        <v>2.01618255</v>
      </c>
      <c r="E81" s="139">
        <v>66925</v>
      </c>
      <c r="F81" s="50">
        <v>40</v>
      </c>
      <c r="G81" s="49">
        <v>72</v>
      </c>
      <c r="H81" s="48"/>
      <c r="I81" s="47"/>
      <c r="J81" s="46"/>
      <c r="K81" s="46"/>
      <c r="L81" s="46"/>
      <c r="M81" s="46"/>
      <c r="N81" s="122">
        <f t="shared" si="2"/>
        <v>60</v>
      </c>
    </row>
    <row r="82" spans="1:14" s="8" customFormat="1" ht="12">
      <c r="A82" s="118" t="s">
        <v>30</v>
      </c>
      <c r="B82" s="124">
        <v>31321895</v>
      </c>
      <c r="C82" s="120" t="s">
        <v>98</v>
      </c>
      <c r="D82" s="121">
        <f t="shared" si="3"/>
        <v>6.9560934</v>
      </c>
      <c r="E82" s="51">
        <f>E79+E80+E81</f>
        <v>230900</v>
      </c>
      <c r="F82" s="50"/>
      <c r="G82" s="49">
        <v>72</v>
      </c>
      <c r="H82" s="48"/>
      <c r="I82" s="47"/>
      <c r="J82" s="46"/>
      <c r="K82" s="46"/>
      <c r="L82" s="46"/>
      <c r="M82" s="46"/>
      <c r="N82" s="122"/>
    </row>
    <row r="83" spans="1:14" s="8" customFormat="1" ht="12">
      <c r="A83" s="90" t="s">
        <v>255</v>
      </c>
      <c r="B83" s="140">
        <v>36002071</v>
      </c>
      <c r="C83" s="120" t="s">
        <v>256</v>
      </c>
      <c r="D83" s="131">
        <f t="shared" si="3"/>
        <v>3.001784766</v>
      </c>
      <c r="E83" s="22">
        <v>99641</v>
      </c>
      <c r="F83" s="30">
        <v>60</v>
      </c>
      <c r="G83" s="49">
        <v>72</v>
      </c>
      <c r="H83" s="29"/>
      <c r="I83" s="28"/>
      <c r="J83" s="27"/>
      <c r="K83" s="27"/>
      <c r="L83" s="27"/>
      <c r="M83" s="27"/>
      <c r="N83" s="122">
        <f t="shared" si="2"/>
        <v>40</v>
      </c>
    </row>
    <row r="84" spans="1:14" s="8" customFormat="1" ht="12">
      <c r="A84" s="90" t="s">
        <v>255</v>
      </c>
      <c r="B84" s="140">
        <v>36002071</v>
      </c>
      <c r="C84" s="120" t="s">
        <v>257</v>
      </c>
      <c r="D84" s="131">
        <f t="shared" si="3"/>
        <v>2.856607572</v>
      </c>
      <c r="E84" s="22">
        <v>94822</v>
      </c>
      <c r="F84" s="30">
        <v>60</v>
      </c>
      <c r="G84" s="49">
        <v>72</v>
      </c>
      <c r="H84" s="29"/>
      <c r="I84" s="28"/>
      <c r="J84" s="27"/>
      <c r="K84" s="35"/>
      <c r="L84" s="27"/>
      <c r="M84" s="27"/>
      <c r="N84" s="122">
        <f t="shared" si="2"/>
        <v>40</v>
      </c>
    </row>
    <row r="85" spans="1:14" s="8" customFormat="1" ht="12">
      <c r="A85" s="90" t="s">
        <v>255</v>
      </c>
      <c r="B85" s="140">
        <v>36002071</v>
      </c>
      <c r="C85" s="120" t="s">
        <v>258</v>
      </c>
      <c r="D85" s="131">
        <f t="shared" si="3"/>
        <v>2.8895051640000005</v>
      </c>
      <c r="E85" s="22">
        <v>95914</v>
      </c>
      <c r="F85" s="30">
        <v>59</v>
      </c>
      <c r="G85" s="49">
        <v>72</v>
      </c>
      <c r="H85" s="29"/>
      <c r="I85" s="28"/>
      <c r="J85" s="27"/>
      <c r="K85" s="27"/>
      <c r="L85" s="27"/>
      <c r="M85" s="27"/>
      <c r="N85" s="122">
        <f t="shared" si="2"/>
        <v>41</v>
      </c>
    </row>
    <row r="86" spans="1:14" s="8" customFormat="1" ht="12">
      <c r="A86" s="90" t="s">
        <v>255</v>
      </c>
      <c r="B86" s="140">
        <v>36002071</v>
      </c>
      <c r="C86" s="120" t="s">
        <v>259</v>
      </c>
      <c r="D86" s="131">
        <f t="shared" si="3"/>
        <v>2.421196494</v>
      </c>
      <c r="E86" s="22">
        <v>80369</v>
      </c>
      <c r="F86" s="30">
        <v>60</v>
      </c>
      <c r="G86" s="49">
        <v>72</v>
      </c>
      <c r="H86" s="29"/>
      <c r="I86" s="28"/>
      <c r="J86" s="27"/>
      <c r="K86" s="27"/>
      <c r="L86" s="27"/>
      <c r="M86" s="27"/>
      <c r="N86" s="122">
        <f t="shared" si="2"/>
        <v>40</v>
      </c>
    </row>
    <row r="87" spans="1:14" s="8" customFormat="1" ht="12">
      <c r="A87" s="90" t="s">
        <v>255</v>
      </c>
      <c r="B87" s="140">
        <v>36002071</v>
      </c>
      <c r="C87" s="120" t="s">
        <v>260</v>
      </c>
      <c r="D87" s="131">
        <f t="shared" si="3"/>
        <v>2.630029926</v>
      </c>
      <c r="E87" s="38">
        <v>87301</v>
      </c>
      <c r="F87" s="30">
        <v>60</v>
      </c>
      <c r="G87" s="49">
        <v>72</v>
      </c>
      <c r="H87" s="29"/>
      <c r="I87" s="28"/>
      <c r="J87" s="27"/>
      <c r="K87" s="27"/>
      <c r="L87" s="27"/>
      <c r="M87" s="27"/>
      <c r="N87" s="122">
        <f t="shared" si="2"/>
        <v>40</v>
      </c>
    </row>
    <row r="88" spans="1:14" s="8" customFormat="1" ht="12">
      <c r="A88" s="118" t="s">
        <v>255</v>
      </c>
      <c r="B88" s="136">
        <v>36002071</v>
      </c>
      <c r="C88" s="120" t="s">
        <v>98</v>
      </c>
      <c r="D88" s="121">
        <f t="shared" si="3"/>
        <v>13.799123922</v>
      </c>
      <c r="E88" s="31">
        <f>E83+E84+E85+E86+E87</f>
        <v>458047</v>
      </c>
      <c r="F88" s="30"/>
      <c r="G88" s="49">
        <v>72</v>
      </c>
      <c r="H88" s="29"/>
      <c r="I88" s="28"/>
      <c r="J88" s="27"/>
      <c r="K88" s="27"/>
      <c r="L88" s="27"/>
      <c r="M88" s="27"/>
      <c r="N88" s="122"/>
    </row>
    <row r="89" spans="1:14" s="8" customFormat="1" ht="12">
      <c r="A89" s="118" t="s">
        <v>261</v>
      </c>
      <c r="B89" s="136">
        <v>34108505</v>
      </c>
      <c r="C89" s="120" t="s">
        <v>262</v>
      </c>
      <c r="D89" s="131">
        <f t="shared" si="3"/>
        <v>1.115174142</v>
      </c>
      <c r="E89" s="22">
        <v>37017</v>
      </c>
      <c r="F89" s="30">
        <v>70</v>
      </c>
      <c r="G89" s="49">
        <v>72</v>
      </c>
      <c r="H89" s="29"/>
      <c r="I89" s="28"/>
      <c r="J89" s="27"/>
      <c r="K89" s="27"/>
      <c r="L89" s="27"/>
      <c r="M89" s="27"/>
      <c r="N89" s="122">
        <v>30</v>
      </c>
    </row>
    <row r="90" spans="1:14" s="8" customFormat="1" ht="12">
      <c r="A90" s="90" t="s">
        <v>263</v>
      </c>
      <c r="B90" s="130">
        <v>31583814</v>
      </c>
      <c r="C90" s="120" t="s">
        <v>264</v>
      </c>
      <c r="D90" s="131">
        <f t="shared" si="3"/>
        <v>2.245170276</v>
      </c>
      <c r="E90" s="22">
        <v>74526</v>
      </c>
      <c r="F90" s="30">
        <v>70</v>
      </c>
      <c r="G90" s="49">
        <v>72</v>
      </c>
      <c r="H90" s="29"/>
      <c r="I90" s="28"/>
      <c r="J90" s="27"/>
      <c r="K90" s="27"/>
      <c r="L90" s="27"/>
      <c r="M90" s="27"/>
      <c r="N90" s="122">
        <f t="shared" si="2"/>
        <v>30</v>
      </c>
    </row>
    <row r="91" spans="1:14" s="8" customFormat="1" ht="12">
      <c r="A91" s="90" t="s">
        <v>263</v>
      </c>
      <c r="B91" s="130">
        <v>31583814</v>
      </c>
      <c r="C91" s="120" t="s">
        <v>265</v>
      </c>
      <c r="D91" s="131">
        <f t="shared" si="3"/>
        <v>2.5000061099999997</v>
      </c>
      <c r="E91" s="38">
        <v>82985</v>
      </c>
      <c r="F91" s="30">
        <v>70</v>
      </c>
      <c r="G91" s="49">
        <v>72</v>
      </c>
      <c r="H91" s="29"/>
      <c r="I91" s="28"/>
      <c r="J91" s="27"/>
      <c r="K91" s="27"/>
      <c r="L91" s="27"/>
      <c r="M91" s="27"/>
      <c r="N91" s="122">
        <f t="shared" si="2"/>
        <v>30</v>
      </c>
    </row>
    <row r="92" spans="1:14" s="8" customFormat="1" ht="12">
      <c r="A92" s="90" t="s">
        <v>263</v>
      </c>
      <c r="B92" s="130">
        <v>31583814</v>
      </c>
      <c r="C92" s="120" t="s">
        <v>266</v>
      </c>
      <c r="D92" s="131">
        <f t="shared" si="3"/>
        <v>2.551642074</v>
      </c>
      <c r="E92" s="38">
        <v>84699</v>
      </c>
      <c r="F92" s="30">
        <v>70</v>
      </c>
      <c r="G92" s="49">
        <v>72</v>
      </c>
      <c r="H92" s="29"/>
      <c r="I92" s="28"/>
      <c r="J92" s="27"/>
      <c r="K92" s="27"/>
      <c r="L92" s="27"/>
      <c r="M92" s="27"/>
      <c r="N92" s="122">
        <f t="shared" si="2"/>
        <v>30</v>
      </c>
    </row>
    <row r="93" spans="1:14" s="8" customFormat="1" ht="12">
      <c r="A93" s="118" t="s">
        <v>263</v>
      </c>
      <c r="B93" s="124">
        <v>31583814</v>
      </c>
      <c r="C93" s="120" t="s">
        <v>98</v>
      </c>
      <c r="D93" s="121">
        <f t="shared" si="3"/>
        <v>7.29681846</v>
      </c>
      <c r="E93" s="31">
        <f>SUM(E90:E92)</f>
        <v>242210</v>
      </c>
      <c r="F93" s="30"/>
      <c r="G93" s="49">
        <v>72</v>
      </c>
      <c r="H93" s="29"/>
      <c r="I93" s="28"/>
      <c r="J93" s="27"/>
      <c r="K93" s="27"/>
      <c r="L93" s="27"/>
      <c r="M93" s="27"/>
      <c r="N93" s="122"/>
    </row>
    <row r="94" spans="1:14" s="8" customFormat="1" ht="12">
      <c r="A94" s="90" t="s">
        <v>99</v>
      </c>
      <c r="B94" s="89">
        <v>36402672</v>
      </c>
      <c r="C94" s="120" t="s">
        <v>267</v>
      </c>
      <c r="D94" s="131">
        <f t="shared" si="3"/>
        <v>1.9109825580000002</v>
      </c>
      <c r="E94" s="38">
        <v>63433</v>
      </c>
      <c r="F94" s="30">
        <v>60</v>
      </c>
      <c r="G94" s="49">
        <v>72</v>
      </c>
      <c r="H94" s="29"/>
      <c r="I94" s="28"/>
      <c r="J94" s="27"/>
      <c r="K94" s="27"/>
      <c r="L94" s="27"/>
      <c r="M94" s="27"/>
      <c r="N94" s="122">
        <f t="shared" si="2"/>
        <v>40</v>
      </c>
    </row>
    <row r="95" spans="1:14" s="8" customFormat="1" ht="12">
      <c r="A95" s="90" t="s">
        <v>99</v>
      </c>
      <c r="B95" s="89">
        <v>36402672</v>
      </c>
      <c r="C95" s="120" t="s">
        <v>268</v>
      </c>
      <c r="D95" s="131">
        <f t="shared" si="3"/>
        <v>2.35675698</v>
      </c>
      <c r="E95" s="38">
        <v>78230</v>
      </c>
      <c r="F95" s="30">
        <v>60</v>
      </c>
      <c r="G95" s="49">
        <v>72</v>
      </c>
      <c r="H95" s="29"/>
      <c r="I95" s="28"/>
      <c r="J95" s="27"/>
      <c r="K95" s="27"/>
      <c r="L95" s="27"/>
      <c r="M95" s="27"/>
      <c r="N95" s="122">
        <f t="shared" si="2"/>
        <v>40</v>
      </c>
    </row>
    <row r="96" spans="1:14" s="8" customFormat="1" ht="12">
      <c r="A96" s="90" t="s">
        <v>99</v>
      </c>
      <c r="B96" s="89">
        <v>36402672</v>
      </c>
      <c r="C96" s="120" t="s">
        <v>269</v>
      </c>
      <c r="D96" s="131">
        <f t="shared" si="3"/>
        <v>1.844825862</v>
      </c>
      <c r="E96" s="22">
        <v>61237</v>
      </c>
      <c r="F96" s="30">
        <v>60</v>
      </c>
      <c r="G96" s="49">
        <v>72</v>
      </c>
      <c r="H96" s="29"/>
      <c r="I96" s="28"/>
      <c r="J96" s="27"/>
      <c r="K96" s="27"/>
      <c r="L96" s="27"/>
      <c r="M96" s="27"/>
      <c r="N96" s="122">
        <f t="shared" si="2"/>
        <v>40</v>
      </c>
    </row>
    <row r="97" spans="1:14" s="8" customFormat="1" ht="12">
      <c r="A97" s="118" t="s">
        <v>99</v>
      </c>
      <c r="B97" s="132">
        <v>36402672</v>
      </c>
      <c r="C97" s="120" t="s">
        <v>98</v>
      </c>
      <c r="D97" s="121">
        <f t="shared" si="3"/>
        <v>6.1125654</v>
      </c>
      <c r="E97" s="39">
        <f>SUM(E94:E96)</f>
        <v>202900</v>
      </c>
      <c r="F97" s="30"/>
      <c r="G97" s="49">
        <v>72</v>
      </c>
      <c r="H97" s="29"/>
      <c r="I97" s="28"/>
      <c r="J97" s="27"/>
      <c r="K97" s="27"/>
      <c r="L97" s="27"/>
      <c r="M97" s="27"/>
      <c r="N97" s="122"/>
    </row>
    <row r="98" spans="1:14" s="44" customFormat="1" ht="12">
      <c r="A98" s="90" t="s">
        <v>270</v>
      </c>
      <c r="B98" s="130">
        <v>31714129</v>
      </c>
      <c r="C98" s="120" t="s">
        <v>271</v>
      </c>
      <c r="D98" s="131">
        <f t="shared" si="3"/>
        <v>2.27330796</v>
      </c>
      <c r="E98" s="22">
        <v>75460</v>
      </c>
      <c r="F98" s="30">
        <v>60</v>
      </c>
      <c r="G98" s="49">
        <v>72</v>
      </c>
      <c r="H98" s="29"/>
      <c r="I98" s="28"/>
      <c r="J98" s="27"/>
      <c r="K98" s="27"/>
      <c r="L98" s="27"/>
      <c r="M98" s="27"/>
      <c r="N98" s="122">
        <f t="shared" si="2"/>
        <v>40</v>
      </c>
    </row>
    <row r="99" spans="1:14" s="8" customFormat="1" ht="12">
      <c r="A99" s="90" t="s">
        <v>270</v>
      </c>
      <c r="B99" s="130">
        <v>31714129</v>
      </c>
      <c r="C99" s="120" t="s">
        <v>272</v>
      </c>
      <c r="D99" s="131">
        <f t="shared" si="3"/>
        <v>2.3209070400000003</v>
      </c>
      <c r="E99" s="38">
        <v>77040</v>
      </c>
      <c r="F99" s="30">
        <v>60</v>
      </c>
      <c r="G99" s="49">
        <v>72</v>
      </c>
      <c r="H99" s="29"/>
      <c r="I99" s="28"/>
      <c r="J99" s="27"/>
      <c r="K99" s="27"/>
      <c r="L99" s="27"/>
      <c r="M99" s="27"/>
      <c r="N99" s="122">
        <f t="shared" si="2"/>
        <v>40</v>
      </c>
    </row>
    <row r="100" spans="1:14" s="8" customFormat="1" ht="12">
      <c r="A100" s="90" t="s">
        <v>270</v>
      </c>
      <c r="B100" s="130">
        <v>31714129</v>
      </c>
      <c r="C100" s="120" t="s">
        <v>273</v>
      </c>
      <c r="D100" s="131">
        <f t="shared" si="3"/>
        <v>1.54019175</v>
      </c>
      <c r="E100" s="22">
        <v>51125</v>
      </c>
      <c r="F100" s="30">
        <v>60</v>
      </c>
      <c r="G100" s="49">
        <v>72</v>
      </c>
      <c r="H100" s="29"/>
      <c r="I100" s="28"/>
      <c r="J100" s="27"/>
      <c r="K100" s="27"/>
      <c r="L100" s="27"/>
      <c r="M100" s="27"/>
      <c r="N100" s="122">
        <f t="shared" si="2"/>
        <v>40</v>
      </c>
    </row>
    <row r="101" spans="1:14" s="8" customFormat="1" ht="12">
      <c r="A101" s="118" t="s">
        <v>270</v>
      </c>
      <c r="B101" s="124">
        <v>31714129</v>
      </c>
      <c r="C101" s="120" t="s">
        <v>98</v>
      </c>
      <c r="D101" s="121">
        <f t="shared" si="3"/>
        <v>6.13440675</v>
      </c>
      <c r="E101" s="39">
        <f>SUM(E98:E100)</f>
        <v>203625</v>
      </c>
      <c r="F101" s="30"/>
      <c r="G101" s="49">
        <v>72</v>
      </c>
      <c r="H101" s="29"/>
      <c r="I101" s="28"/>
      <c r="J101" s="27"/>
      <c r="K101" s="27"/>
      <c r="L101" s="27"/>
      <c r="M101" s="27"/>
      <c r="N101" s="122"/>
    </row>
    <row r="102" spans="1:14" s="8" customFormat="1" ht="12">
      <c r="A102" s="90" t="s">
        <v>19</v>
      </c>
      <c r="B102" s="141">
        <v>31380051</v>
      </c>
      <c r="C102" s="120" t="s">
        <v>274</v>
      </c>
      <c r="D102" s="131">
        <f t="shared" si="3"/>
        <v>3.529742916</v>
      </c>
      <c r="E102" s="22">
        <v>117166</v>
      </c>
      <c r="F102" s="30">
        <v>70</v>
      </c>
      <c r="G102" s="49">
        <v>72</v>
      </c>
      <c r="H102" s="20"/>
      <c r="I102" s="35"/>
      <c r="J102" s="27"/>
      <c r="K102" s="27"/>
      <c r="L102" s="27"/>
      <c r="M102" s="27"/>
      <c r="N102" s="122">
        <f t="shared" si="2"/>
        <v>30</v>
      </c>
    </row>
    <row r="103" spans="1:14" s="8" customFormat="1" ht="12">
      <c r="A103" s="90" t="s">
        <v>19</v>
      </c>
      <c r="B103" s="141">
        <v>31380051</v>
      </c>
      <c r="C103" s="120" t="s">
        <v>275</v>
      </c>
      <c r="D103" s="131">
        <f t="shared" si="3"/>
        <v>3.795936252</v>
      </c>
      <c r="E103" s="38">
        <v>126002</v>
      </c>
      <c r="F103" s="30">
        <v>70</v>
      </c>
      <c r="G103" s="49">
        <v>72</v>
      </c>
      <c r="H103" s="20"/>
      <c r="I103" s="35"/>
      <c r="J103" s="27"/>
      <c r="K103" s="27"/>
      <c r="L103" s="27"/>
      <c r="M103" s="27"/>
      <c r="N103" s="122">
        <f t="shared" si="2"/>
        <v>30</v>
      </c>
    </row>
    <row r="104" spans="1:14" s="8" customFormat="1" ht="12">
      <c r="A104" s="90" t="s">
        <v>19</v>
      </c>
      <c r="B104" s="141">
        <v>31380051</v>
      </c>
      <c r="C104" s="120" t="s">
        <v>276</v>
      </c>
      <c r="D104" s="131">
        <f t="shared" si="3"/>
        <v>4.006396488</v>
      </c>
      <c r="E104" s="38">
        <v>132988</v>
      </c>
      <c r="F104" s="30">
        <v>70</v>
      </c>
      <c r="G104" s="49">
        <v>72</v>
      </c>
      <c r="H104" s="29"/>
      <c r="I104" s="28"/>
      <c r="J104" s="27"/>
      <c r="K104" s="27"/>
      <c r="L104" s="27"/>
      <c r="M104" s="27"/>
      <c r="N104" s="122">
        <f t="shared" si="2"/>
        <v>30</v>
      </c>
    </row>
    <row r="105" spans="1:14" s="8" customFormat="1" ht="12">
      <c r="A105" s="90" t="s">
        <v>19</v>
      </c>
      <c r="B105" s="141">
        <v>31380051</v>
      </c>
      <c r="C105" s="120" t="s">
        <v>277</v>
      </c>
      <c r="D105" s="131">
        <f t="shared" si="3"/>
        <v>3.484162278</v>
      </c>
      <c r="E105" s="38">
        <v>115653</v>
      </c>
      <c r="F105" s="30">
        <v>70</v>
      </c>
      <c r="G105" s="49">
        <v>72</v>
      </c>
      <c r="H105" s="29"/>
      <c r="I105" s="28"/>
      <c r="J105" s="27"/>
      <c r="K105" s="27"/>
      <c r="L105" s="27"/>
      <c r="M105" s="27"/>
      <c r="N105" s="122">
        <f t="shared" si="2"/>
        <v>30</v>
      </c>
    </row>
    <row r="106" spans="1:14" s="8" customFormat="1" ht="12">
      <c r="A106" s="90" t="s">
        <v>19</v>
      </c>
      <c r="B106" s="141">
        <v>31380051</v>
      </c>
      <c r="C106" s="120" t="s">
        <v>278</v>
      </c>
      <c r="D106" s="131">
        <f t="shared" si="3"/>
        <v>3.5313094680000003</v>
      </c>
      <c r="E106" s="22">
        <v>117218</v>
      </c>
      <c r="F106" s="30">
        <v>70</v>
      </c>
      <c r="G106" s="49">
        <v>72</v>
      </c>
      <c r="H106" s="29"/>
      <c r="I106" s="28"/>
      <c r="J106" s="27"/>
      <c r="K106" s="27"/>
      <c r="L106" s="27"/>
      <c r="M106" s="27"/>
      <c r="N106" s="122">
        <f t="shared" si="2"/>
        <v>30</v>
      </c>
    </row>
    <row r="107" spans="1:14" s="8" customFormat="1" ht="12">
      <c r="A107" s="118" t="s">
        <v>19</v>
      </c>
      <c r="B107" s="120">
        <v>31380051</v>
      </c>
      <c r="C107" s="120" t="s">
        <v>98</v>
      </c>
      <c r="D107" s="121">
        <f t="shared" si="3"/>
        <v>18.347547402000004</v>
      </c>
      <c r="E107" s="39">
        <f>SUM(E102:E106)</f>
        <v>609027</v>
      </c>
      <c r="F107" s="30"/>
      <c r="G107" s="49">
        <v>72</v>
      </c>
      <c r="H107" s="29"/>
      <c r="I107" s="28"/>
      <c r="J107" s="27"/>
      <c r="K107" s="27"/>
      <c r="L107" s="27"/>
      <c r="M107" s="27"/>
      <c r="N107" s="122"/>
    </row>
    <row r="108" spans="1:14" s="8" customFormat="1" ht="12">
      <c r="A108" s="118" t="s">
        <v>279</v>
      </c>
      <c r="B108" s="126">
        <v>36381829</v>
      </c>
      <c r="C108" s="120" t="s">
        <v>280</v>
      </c>
      <c r="D108" s="121">
        <f t="shared" si="3"/>
        <v>2.7175459560000004</v>
      </c>
      <c r="E108" s="39">
        <v>90206</v>
      </c>
      <c r="F108" s="30">
        <v>43</v>
      </c>
      <c r="G108" s="49">
        <v>72</v>
      </c>
      <c r="H108" s="29"/>
      <c r="I108" s="28"/>
      <c r="J108" s="27"/>
      <c r="K108" s="27"/>
      <c r="L108" s="27"/>
      <c r="M108" s="27"/>
      <c r="N108" s="122">
        <f t="shared" si="2"/>
        <v>57</v>
      </c>
    </row>
    <row r="109" spans="1:14" s="8" customFormat="1" ht="12">
      <c r="A109" s="127" t="s">
        <v>281</v>
      </c>
      <c r="B109" s="124">
        <v>31426875</v>
      </c>
      <c r="C109" s="128" t="s">
        <v>282</v>
      </c>
      <c r="D109" s="121">
        <f t="shared" si="3"/>
        <v>1.801564926</v>
      </c>
      <c r="E109" s="39">
        <v>59801</v>
      </c>
      <c r="F109" s="30">
        <v>60</v>
      </c>
      <c r="G109" s="49">
        <v>72</v>
      </c>
      <c r="H109" s="29"/>
      <c r="I109" s="28"/>
      <c r="J109" s="27"/>
      <c r="K109" s="35"/>
      <c r="L109" s="27"/>
      <c r="M109" s="27"/>
      <c r="N109" s="122">
        <f t="shared" si="2"/>
        <v>40</v>
      </c>
    </row>
    <row r="110" spans="1:14" s="8" customFormat="1" ht="12">
      <c r="A110" s="118" t="s">
        <v>283</v>
      </c>
      <c r="B110" s="124">
        <v>31651585</v>
      </c>
      <c r="C110" s="120" t="s">
        <v>284</v>
      </c>
      <c r="D110" s="121">
        <f t="shared" si="3"/>
        <v>3.2575243800000004</v>
      </c>
      <c r="E110" s="39">
        <v>108130</v>
      </c>
      <c r="F110" s="30">
        <v>60</v>
      </c>
      <c r="G110" s="49">
        <v>72</v>
      </c>
      <c r="H110" s="29"/>
      <c r="I110" s="28"/>
      <c r="J110" s="27"/>
      <c r="K110" s="27"/>
      <c r="L110" s="27"/>
      <c r="M110" s="27"/>
      <c r="N110" s="122">
        <f t="shared" si="2"/>
        <v>40</v>
      </c>
    </row>
    <row r="111" spans="1:13" s="5" customFormat="1" ht="25.5" customHeight="1">
      <c r="A111" s="344" t="s">
        <v>10</v>
      </c>
      <c r="B111" s="345"/>
      <c r="C111" s="345"/>
      <c r="D111" s="345"/>
      <c r="E111" s="345"/>
      <c r="F111" s="345"/>
      <c r="G111" s="345"/>
      <c r="H111" s="345"/>
      <c r="I111" s="346"/>
      <c r="J111" s="346"/>
      <c r="K111" s="346"/>
      <c r="L111" s="346"/>
      <c r="M111" s="346"/>
    </row>
    <row r="112" s="5" customFormat="1" ht="12.75">
      <c r="B112" s="7"/>
    </row>
    <row r="113" spans="1:2" s="5" customFormat="1" ht="15" customHeight="1">
      <c r="A113" s="6" t="s">
        <v>9</v>
      </c>
      <c r="B113" s="6"/>
    </row>
    <row r="114" spans="1:13" s="5" customFormat="1" ht="39.75" customHeight="1">
      <c r="A114" s="347" t="s">
        <v>8</v>
      </c>
      <c r="B114" s="347"/>
      <c r="C114" s="347"/>
      <c r="D114" s="347"/>
      <c r="E114" s="347"/>
      <c r="F114" s="347"/>
      <c r="G114" s="347"/>
      <c r="H114" s="3"/>
      <c r="I114" s="3"/>
      <c r="J114" s="3"/>
      <c r="K114" s="3"/>
      <c r="L114" s="3"/>
      <c r="M114" s="3"/>
    </row>
    <row r="115" spans="1:13" s="5" customFormat="1" ht="39" customHeight="1">
      <c r="A115" s="348" t="s">
        <v>7</v>
      </c>
      <c r="B115" s="347"/>
      <c r="C115" s="347"/>
      <c r="D115" s="347"/>
      <c r="E115" s="347"/>
      <c r="F115" s="347"/>
      <c r="G115" s="347"/>
      <c r="H115" s="3"/>
      <c r="I115" s="3"/>
      <c r="J115" s="3"/>
      <c r="K115" s="3"/>
      <c r="L115" s="3"/>
      <c r="M115" s="3"/>
    </row>
    <row r="116" spans="1:13" s="5" customFormat="1" ht="28.5" customHeight="1">
      <c r="A116" s="347" t="s">
        <v>6</v>
      </c>
      <c r="B116" s="347"/>
      <c r="C116" s="347"/>
      <c r="D116" s="347"/>
      <c r="E116" s="347"/>
      <c r="F116" s="347"/>
      <c r="G116" s="347"/>
      <c r="H116" s="3"/>
      <c r="I116" s="3"/>
      <c r="J116" s="3"/>
      <c r="K116" s="3"/>
      <c r="L116" s="3"/>
      <c r="M116" s="3"/>
    </row>
    <row r="117" spans="1:13" s="5" customFormat="1" ht="27" customHeight="1">
      <c r="A117" s="348" t="s">
        <v>5</v>
      </c>
      <c r="B117" s="347"/>
      <c r="C117" s="347"/>
      <c r="D117" s="347"/>
      <c r="E117" s="347"/>
      <c r="F117" s="347"/>
      <c r="G117" s="347"/>
      <c r="H117" s="3"/>
      <c r="I117" s="3"/>
      <c r="J117" s="3"/>
      <c r="K117" s="3"/>
      <c r="L117" s="3"/>
      <c r="M117" s="3"/>
    </row>
    <row r="118" spans="1:13" s="5" customFormat="1" ht="39.75" customHeight="1">
      <c r="A118" s="347" t="s">
        <v>4</v>
      </c>
      <c r="B118" s="347"/>
      <c r="C118" s="347"/>
      <c r="D118" s="347"/>
      <c r="E118" s="347"/>
      <c r="F118" s="347"/>
      <c r="G118" s="347"/>
      <c r="H118" s="3"/>
      <c r="I118" s="3"/>
      <c r="J118" s="3"/>
      <c r="K118" s="3"/>
      <c r="L118" s="3"/>
      <c r="M118" s="3"/>
    </row>
    <row r="119" spans="1:12" s="5" customFormat="1" ht="39.75" customHeight="1">
      <c r="A119" s="347" t="s">
        <v>3</v>
      </c>
      <c r="B119" s="347"/>
      <c r="C119" s="347"/>
      <c r="D119" s="347"/>
      <c r="E119" s="347"/>
      <c r="F119" s="347"/>
      <c r="G119" s="347"/>
      <c r="H119" s="3"/>
      <c r="I119" s="3"/>
      <c r="J119" s="3"/>
      <c r="K119" s="3"/>
      <c r="L119" s="3"/>
    </row>
    <row r="120" s="5" customFormat="1" ht="12.75"/>
    <row r="121" ht="12.75">
      <c r="A121" s="4" t="s">
        <v>285</v>
      </c>
    </row>
  </sheetData>
  <sheetProtection/>
  <protectedRanges>
    <protectedRange password="B0E3" sqref="B75" name="Rozsah1_1"/>
    <protectedRange password="B0E3" sqref="B110" name="Rozsah1_2"/>
  </protectedRanges>
  <mergeCells count="30">
    <mergeCell ref="A119:G119"/>
    <mergeCell ref="A111:M111"/>
    <mergeCell ref="A114:G114"/>
    <mergeCell ref="A115:G115"/>
    <mergeCell ref="A116:G116"/>
    <mergeCell ref="A117:G117"/>
    <mergeCell ref="A118:G118"/>
    <mergeCell ref="N9:N10"/>
    <mergeCell ref="D7:G7"/>
    <mergeCell ref="H8:L8"/>
    <mergeCell ref="A9:A10"/>
    <mergeCell ref="B9:B10"/>
    <mergeCell ref="C9:C10"/>
    <mergeCell ref="D9:D10"/>
    <mergeCell ref="E9:E10"/>
    <mergeCell ref="F9:F10"/>
    <mergeCell ref="G9:G10"/>
    <mergeCell ref="H9:H10"/>
    <mergeCell ref="I9:I10"/>
    <mergeCell ref="J9:J10"/>
    <mergeCell ref="K9:K10"/>
    <mergeCell ref="L9:L10"/>
    <mergeCell ref="M9:M10"/>
    <mergeCell ref="B5:G5"/>
    <mergeCell ref="I5:M5"/>
    <mergeCell ref="A1:G1"/>
    <mergeCell ref="I1:M1"/>
    <mergeCell ref="A2:G2"/>
    <mergeCell ref="I2:M2"/>
    <mergeCell ref="I4:M4"/>
  </mergeCells>
  <printOptions/>
  <pageMargins left="0.75" right="0.75" top="1" bottom="1" header="0.4921259845" footer="0.4921259845"/>
  <pageSetup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dimension ref="A1:M23"/>
  <sheetViews>
    <sheetView zoomScalePageLayoutView="0" workbookViewId="0" topLeftCell="A1">
      <selection activeCell="J19" sqref="J19"/>
    </sheetView>
  </sheetViews>
  <sheetFormatPr defaultColWidth="9.140625" defaultRowHeight="12.75"/>
  <cols>
    <col min="1" max="1" width="46.421875" style="5" customWidth="1"/>
    <col min="2" max="2" width="15.28125" style="5" customWidth="1"/>
    <col min="3" max="4" width="16.8515625" style="5" customWidth="1"/>
    <col min="5" max="5" width="17.28125" style="5" customWidth="1"/>
    <col min="6" max="7" width="9.140625" style="5" customWidth="1"/>
    <col min="8" max="8" width="20.7109375" style="5" customWidth="1"/>
    <col min="9" max="16384" width="9.140625" style="5" customWidth="1"/>
  </cols>
  <sheetData>
    <row r="1" spans="1:2" s="104" customFormat="1" ht="15.75">
      <c r="A1" s="105" t="s">
        <v>106</v>
      </c>
      <c r="B1" s="105"/>
    </row>
    <row r="2" spans="1:13" s="110" customFormat="1" ht="15.75">
      <c r="A2" s="111" t="s">
        <v>96</v>
      </c>
      <c r="B2" s="111"/>
      <c r="C2" s="111"/>
      <c r="D2" s="111"/>
      <c r="E2" s="111"/>
      <c r="F2" s="111"/>
      <c r="G2" s="111"/>
      <c r="H2" s="111"/>
      <c r="I2" s="111"/>
      <c r="J2" s="111"/>
      <c r="K2" s="111"/>
      <c r="L2" s="111"/>
      <c r="M2" s="111"/>
    </row>
    <row r="3" spans="1:13" s="104" customFormat="1" ht="15.75">
      <c r="A3" s="105"/>
      <c r="B3" s="105"/>
      <c r="C3" s="105"/>
      <c r="D3" s="105"/>
      <c r="E3" s="105"/>
      <c r="F3" s="105"/>
      <c r="G3" s="105"/>
      <c r="H3" s="105"/>
      <c r="I3" s="105"/>
      <c r="J3" s="105"/>
      <c r="K3" s="105"/>
      <c r="L3" s="105"/>
      <c r="M3" s="105"/>
    </row>
    <row r="4" spans="1:13" s="104" customFormat="1" ht="15.75">
      <c r="A4" s="60" t="s">
        <v>95</v>
      </c>
      <c r="B4" s="329">
        <v>2010</v>
      </c>
      <c r="C4" s="330"/>
      <c r="D4" s="330"/>
      <c r="E4" s="330"/>
      <c r="F4" s="330"/>
      <c r="G4" s="330"/>
      <c r="H4" s="331"/>
      <c r="I4" s="105"/>
      <c r="J4" s="105"/>
      <c r="K4" s="105"/>
      <c r="L4" s="105"/>
      <c r="M4" s="105"/>
    </row>
    <row r="5" spans="1:13" s="104" customFormat="1" ht="29.25" customHeight="1">
      <c r="A5" s="60" t="s">
        <v>94</v>
      </c>
      <c r="B5" s="332" t="s">
        <v>93</v>
      </c>
      <c r="C5" s="333"/>
      <c r="D5" s="333"/>
      <c r="E5" s="333"/>
      <c r="F5" s="333"/>
      <c r="G5" s="333"/>
      <c r="H5" s="109"/>
      <c r="I5" s="105"/>
      <c r="J5" s="105"/>
      <c r="K5" s="105"/>
      <c r="L5" s="105"/>
      <c r="M5" s="105"/>
    </row>
    <row r="6" spans="1:13" s="104" customFormat="1" ht="15.75">
      <c r="A6" s="60" t="s">
        <v>92</v>
      </c>
      <c r="B6" s="334" t="s">
        <v>105</v>
      </c>
      <c r="C6" s="335"/>
      <c r="D6" s="335"/>
      <c r="E6" s="335"/>
      <c r="F6" s="335"/>
      <c r="G6" s="335"/>
      <c r="H6" s="336"/>
      <c r="I6" s="105"/>
      <c r="J6" s="105"/>
      <c r="K6" s="105"/>
      <c r="L6" s="105"/>
      <c r="M6" s="105"/>
    </row>
    <row r="7" spans="1:13" s="104" customFormat="1" ht="33.75" customHeight="1" thickBot="1">
      <c r="A7" s="60" t="s">
        <v>90</v>
      </c>
      <c r="B7" s="59" t="s">
        <v>104</v>
      </c>
      <c r="C7" s="108" t="s">
        <v>103</v>
      </c>
      <c r="D7" s="107"/>
      <c r="E7" s="107"/>
      <c r="F7" s="107"/>
      <c r="G7" s="107"/>
      <c r="H7" s="106"/>
      <c r="I7" s="105"/>
      <c r="J7" s="105"/>
      <c r="K7" s="105"/>
      <c r="L7" s="105"/>
      <c r="M7" s="105"/>
    </row>
    <row r="8" spans="1:13" ht="75" customHeight="1" thickBot="1">
      <c r="A8" s="337"/>
      <c r="B8" s="338"/>
      <c r="C8" s="338"/>
      <c r="D8" s="338"/>
      <c r="E8" s="338"/>
      <c r="F8" s="338"/>
      <c r="G8" s="338"/>
      <c r="H8" s="400" t="s">
        <v>86</v>
      </c>
      <c r="I8" s="401"/>
      <c r="J8" s="401"/>
      <c r="K8" s="401"/>
      <c r="L8" s="402"/>
      <c r="M8" s="103"/>
    </row>
    <row r="9" spans="1:13" ht="12.75" customHeight="1">
      <c r="A9" s="355" t="s">
        <v>79</v>
      </c>
      <c r="B9" s="357" t="s">
        <v>85</v>
      </c>
      <c r="C9" s="351" t="s">
        <v>84</v>
      </c>
      <c r="D9" s="357" t="s">
        <v>83</v>
      </c>
      <c r="E9" s="357" t="s">
        <v>82</v>
      </c>
      <c r="F9" s="349" t="s">
        <v>81</v>
      </c>
      <c r="G9" s="351" t="s">
        <v>80</v>
      </c>
      <c r="H9" s="353" t="s">
        <v>78</v>
      </c>
      <c r="I9" s="353" t="s">
        <v>77</v>
      </c>
      <c r="J9" s="353" t="s">
        <v>76</v>
      </c>
      <c r="K9" s="353" t="s">
        <v>75</v>
      </c>
      <c r="L9" s="353" t="s">
        <v>74</v>
      </c>
      <c r="M9" s="342" t="s">
        <v>73</v>
      </c>
    </row>
    <row r="10" spans="1:13" ht="102.75" customHeight="1" thickBot="1">
      <c r="A10" s="406"/>
      <c r="B10" s="399"/>
      <c r="C10" s="394"/>
      <c r="D10" s="394"/>
      <c r="E10" s="394"/>
      <c r="F10" s="405"/>
      <c r="G10" s="394"/>
      <c r="H10" s="403"/>
      <c r="I10" s="403"/>
      <c r="J10" s="403"/>
      <c r="K10" s="403"/>
      <c r="L10" s="403"/>
      <c r="M10" s="404"/>
    </row>
    <row r="11" spans="1:13" ht="12.75">
      <c r="A11" s="102" t="s">
        <v>99</v>
      </c>
      <c r="B11" s="101">
        <v>36402672</v>
      </c>
      <c r="C11" s="100" t="s">
        <v>102</v>
      </c>
      <c r="D11" s="99">
        <f>E11*30.126/1000000</f>
        <v>1.7520001245</v>
      </c>
      <c r="E11" s="98">
        <v>58155.75</v>
      </c>
      <c r="F11" s="97">
        <v>60</v>
      </c>
      <c r="G11" s="96"/>
      <c r="H11" s="95" t="s">
        <v>97</v>
      </c>
      <c r="I11" s="95"/>
      <c r="J11" s="95"/>
      <c r="K11" s="95"/>
      <c r="L11" s="95"/>
      <c r="M11" s="94">
        <v>40</v>
      </c>
    </row>
    <row r="12" spans="1:13" ht="12.75">
      <c r="A12" s="90" t="s">
        <v>99</v>
      </c>
      <c r="B12" s="89">
        <v>36402672</v>
      </c>
      <c r="C12" s="88" t="s">
        <v>101</v>
      </c>
      <c r="D12" s="87">
        <f>E12*30.126/1000000</f>
        <v>1.9499999456400001</v>
      </c>
      <c r="E12" s="86">
        <v>64728.14</v>
      </c>
      <c r="F12" s="93">
        <v>60</v>
      </c>
      <c r="G12" s="92"/>
      <c r="H12" s="83" t="s">
        <v>97</v>
      </c>
      <c r="I12" s="83"/>
      <c r="J12" s="83"/>
      <c r="K12" s="83"/>
      <c r="L12" s="83"/>
      <c r="M12" s="91">
        <v>40</v>
      </c>
    </row>
    <row r="13" spans="1:13" ht="12.75">
      <c r="A13" s="90" t="s">
        <v>99</v>
      </c>
      <c r="B13" s="89">
        <v>36402672</v>
      </c>
      <c r="C13" s="88" t="s">
        <v>100</v>
      </c>
      <c r="D13" s="87">
        <f>E13*30.126/1000000</f>
        <v>1.1739999771600003</v>
      </c>
      <c r="E13" s="86">
        <v>38969.66</v>
      </c>
      <c r="F13" s="85">
        <v>60</v>
      </c>
      <c r="G13" s="84"/>
      <c r="H13" s="83" t="s">
        <v>97</v>
      </c>
      <c r="I13" s="83"/>
      <c r="J13" s="83"/>
      <c r="K13" s="83"/>
      <c r="L13" s="83"/>
      <c r="M13" s="82">
        <v>40</v>
      </c>
    </row>
    <row r="14" spans="1:13" ht="13.5" thickBot="1">
      <c r="A14" s="81" t="s">
        <v>99</v>
      </c>
      <c r="B14" s="80">
        <v>36402672</v>
      </c>
      <c r="C14" s="79" t="s">
        <v>98</v>
      </c>
      <c r="D14" s="78">
        <f>E14*30.126/1000000</f>
        <v>4.8760000473</v>
      </c>
      <c r="E14" s="77">
        <f>SUM(E11:E13)</f>
        <v>161853.55</v>
      </c>
      <c r="F14" s="76"/>
      <c r="G14" s="75"/>
      <c r="H14" s="74" t="s">
        <v>97</v>
      </c>
      <c r="I14" s="74"/>
      <c r="J14" s="74"/>
      <c r="K14" s="74"/>
      <c r="L14" s="74"/>
      <c r="M14" s="73"/>
    </row>
    <row r="15" spans="1:13" ht="25.5" customHeight="1">
      <c r="A15" s="344" t="s">
        <v>10</v>
      </c>
      <c r="B15" s="345"/>
      <c r="C15" s="345"/>
      <c r="D15" s="345"/>
      <c r="E15" s="345"/>
      <c r="F15" s="345"/>
      <c r="G15" s="345"/>
      <c r="H15" s="345"/>
      <c r="I15" s="346"/>
      <c r="J15" s="346"/>
      <c r="K15" s="346"/>
      <c r="L15" s="346"/>
      <c r="M15" s="346"/>
    </row>
    <row r="16" ht="12.75">
      <c r="B16" s="7"/>
    </row>
    <row r="17" spans="1:2" ht="15" customHeight="1">
      <c r="A17" s="6" t="s">
        <v>9</v>
      </c>
      <c r="B17" s="6"/>
    </row>
    <row r="18" spans="1:13" ht="39.75" customHeight="1">
      <c r="A18" s="347" t="s">
        <v>8</v>
      </c>
      <c r="B18" s="347"/>
      <c r="C18" s="347"/>
      <c r="D18" s="347"/>
      <c r="E18" s="347"/>
      <c r="F18" s="347"/>
      <c r="G18" s="347"/>
      <c r="H18" s="3"/>
      <c r="I18" s="3"/>
      <c r="J18" s="3"/>
      <c r="K18" s="3"/>
      <c r="L18" s="3"/>
      <c r="M18" s="3"/>
    </row>
    <row r="19" spans="1:13" ht="39" customHeight="1">
      <c r="A19" s="348" t="s">
        <v>7</v>
      </c>
      <c r="B19" s="347"/>
      <c r="C19" s="347"/>
      <c r="D19" s="347"/>
      <c r="E19" s="347"/>
      <c r="F19" s="347"/>
      <c r="G19" s="347"/>
      <c r="H19" s="3"/>
      <c r="I19" s="3"/>
      <c r="J19" s="3"/>
      <c r="K19" s="3"/>
      <c r="L19" s="3"/>
      <c r="M19" s="3"/>
    </row>
    <row r="20" spans="1:13" ht="28.5" customHeight="1">
      <c r="A20" s="347" t="s">
        <v>6</v>
      </c>
      <c r="B20" s="347"/>
      <c r="C20" s="347"/>
      <c r="D20" s="347"/>
      <c r="E20" s="347"/>
      <c r="F20" s="347"/>
      <c r="G20" s="347"/>
      <c r="H20" s="3"/>
      <c r="I20" s="3"/>
      <c r="J20" s="3"/>
      <c r="K20" s="3"/>
      <c r="L20" s="3"/>
      <c r="M20" s="3"/>
    </row>
    <row r="21" spans="1:13" ht="27" customHeight="1">
      <c r="A21" s="348" t="s">
        <v>5</v>
      </c>
      <c r="B21" s="347"/>
      <c r="C21" s="347"/>
      <c r="D21" s="347"/>
      <c r="E21" s="347"/>
      <c r="F21" s="347"/>
      <c r="G21" s="347"/>
      <c r="H21" s="3"/>
      <c r="I21" s="3"/>
      <c r="J21" s="3"/>
      <c r="K21" s="3"/>
      <c r="L21" s="3"/>
      <c r="M21" s="3"/>
    </row>
    <row r="22" spans="1:13" ht="39.75" customHeight="1">
      <c r="A22" s="347" t="s">
        <v>4</v>
      </c>
      <c r="B22" s="347"/>
      <c r="C22" s="347"/>
      <c r="D22" s="347"/>
      <c r="E22" s="347"/>
      <c r="F22" s="347"/>
      <c r="G22" s="347"/>
      <c r="H22" s="3"/>
      <c r="I22" s="3"/>
      <c r="J22" s="3"/>
      <c r="K22" s="3"/>
      <c r="L22" s="3"/>
      <c r="M22" s="3"/>
    </row>
    <row r="23" spans="1:12" ht="39.75" customHeight="1">
      <c r="A23" s="347" t="s">
        <v>3</v>
      </c>
      <c r="B23" s="347"/>
      <c r="C23" s="347"/>
      <c r="D23" s="347"/>
      <c r="E23" s="347"/>
      <c r="F23" s="347"/>
      <c r="G23" s="347"/>
      <c r="H23" s="3"/>
      <c r="I23" s="3"/>
      <c r="J23" s="3"/>
      <c r="K23" s="3"/>
      <c r="L23" s="3"/>
    </row>
  </sheetData>
  <sheetProtection/>
  <mergeCells count="25">
    <mergeCell ref="A21:G21"/>
    <mergeCell ref="A22:G22"/>
    <mergeCell ref="A23:G23"/>
    <mergeCell ref="L9:L10"/>
    <mergeCell ref="M9:M10"/>
    <mergeCell ref="A15:M15"/>
    <mergeCell ref="A18:G18"/>
    <mergeCell ref="A19:G19"/>
    <mergeCell ref="A20:G20"/>
    <mergeCell ref="F9:F10"/>
    <mergeCell ref="G9:G10"/>
    <mergeCell ref="H9:H10"/>
    <mergeCell ref="I9:I10"/>
    <mergeCell ref="J9:J10"/>
    <mergeCell ref="K9:K10"/>
    <mergeCell ref="A9:A10"/>
    <mergeCell ref="B9:B10"/>
    <mergeCell ref="C9:C10"/>
    <mergeCell ref="D9:D10"/>
    <mergeCell ref="E9:E10"/>
    <mergeCell ref="B4:H4"/>
    <mergeCell ref="B5:G5"/>
    <mergeCell ref="B6:H6"/>
    <mergeCell ref="A8:G8"/>
    <mergeCell ref="H8:L8"/>
  </mergeCells>
  <printOptions/>
  <pageMargins left="0.75" right="0.75" top="1" bottom="1" header="0.4921259845" footer="0.4921259845"/>
  <pageSetup horizontalDpi="600" verticalDpi="600" orientation="landscape" paperSize="8" scale="95" r:id="rId1"/>
</worksheet>
</file>

<file path=xl/worksheets/sheet7.xml><?xml version="1.0" encoding="utf-8"?>
<worksheet xmlns="http://schemas.openxmlformats.org/spreadsheetml/2006/main" xmlns:r="http://schemas.openxmlformats.org/officeDocument/2006/relationships">
  <dimension ref="A1:C43"/>
  <sheetViews>
    <sheetView zoomScalePageLayoutView="0" workbookViewId="0" topLeftCell="A28">
      <selection activeCell="A61" sqref="A61"/>
    </sheetView>
  </sheetViews>
  <sheetFormatPr defaultColWidth="9.140625" defaultRowHeight="12.75"/>
  <cols>
    <col min="1" max="1" width="99.00390625" style="104" customWidth="1"/>
    <col min="2" max="2" width="15.57421875" style="104" customWidth="1"/>
    <col min="3" max="3" width="15.00390625" style="104" customWidth="1"/>
    <col min="4" max="16384" width="9.140625" style="104" customWidth="1"/>
  </cols>
  <sheetData>
    <row r="1" s="105" customFormat="1" ht="15.75">
      <c r="A1" s="105" t="s">
        <v>107</v>
      </c>
    </row>
    <row r="2" s="105" customFormat="1" ht="15.75">
      <c r="A2" s="105" t="s">
        <v>108</v>
      </c>
    </row>
    <row r="3" ht="15.75">
      <c r="A3" s="104" t="s">
        <v>109</v>
      </c>
    </row>
    <row r="4" ht="15.75">
      <c r="A4" s="104" t="s">
        <v>110</v>
      </c>
    </row>
    <row r="5" s="105" customFormat="1" ht="15.75">
      <c r="A5" s="104" t="s">
        <v>111</v>
      </c>
    </row>
    <row r="6" s="105" customFormat="1" ht="16.5" thickBot="1"/>
    <row r="7" spans="1:3" s="105" customFormat="1" ht="15.75">
      <c r="A7" s="410" t="s">
        <v>79</v>
      </c>
      <c r="B7" s="412" t="s">
        <v>85</v>
      </c>
      <c r="C7" s="414" t="s">
        <v>84</v>
      </c>
    </row>
    <row r="8" spans="1:3" ht="33" customHeight="1">
      <c r="A8" s="411"/>
      <c r="B8" s="413"/>
      <c r="C8" s="415"/>
    </row>
    <row r="9" spans="1:3" s="5" customFormat="1" ht="12.75">
      <c r="A9" s="112" t="s">
        <v>69</v>
      </c>
      <c r="B9" s="113">
        <v>36279889</v>
      </c>
      <c r="C9" s="114" t="s">
        <v>70</v>
      </c>
    </row>
    <row r="10" spans="1:3" s="5" customFormat="1" ht="12.75">
      <c r="A10" s="416" t="s">
        <v>112</v>
      </c>
      <c r="B10" s="417"/>
      <c r="C10" s="418"/>
    </row>
    <row r="11" spans="1:3" s="5" customFormat="1" ht="48" customHeight="1">
      <c r="A11" s="407" t="s">
        <v>113</v>
      </c>
      <c r="B11" s="408"/>
      <c r="C11" s="409"/>
    </row>
    <row r="12" spans="1:3" s="5" customFormat="1" ht="60.75" customHeight="1">
      <c r="A12" s="407" t="s">
        <v>114</v>
      </c>
      <c r="B12" s="408"/>
      <c r="C12" s="409"/>
    </row>
    <row r="13" spans="1:3" s="5" customFormat="1" ht="39.75" customHeight="1">
      <c r="A13" s="419" t="s">
        <v>115</v>
      </c>
      <c r="B13" s="420"/>
      <c r="C13" s="421"/>
    </row>
    <row r="14" s="5" customFormat="1" ht="12.75"/>
    <row r="15" spans="1:3" s="5" customFormat="1" ht="12.75">
      <c r="A15" s="112" t="s">
        <v>65</v>
      </c>
      <c r="B15" s="113">
        <v>31412432</v>
      </c>
      <c r="C15" s="114" t="s">
        <v>66</v>
      </c>
    </row>
    <row r="16" spans="1:3" s="5" customFormat="1" ht="57" customHeight="1">
      <c r="A16" s="422" t="s">
        <v>116</v>
      </c>
      <c r="B16" s="422"/>
      <c r="C16" s="422"/>
    </row>
    <row r="17" spans="1:3" s="5" customFormat="1" ht="71.25" customHeight="1">
      <c r="A17" s="422" t="s">
        <v>117</v>
      </c>
      <c r="B17" s="422"/>
      <c r="C17" s="422"/>
    </row>
    <row r="18" spans="1:3" s="5" customFormat="1" ht="46.5" customHeight="1">
      <c r="A18" s="422" t="s">
        <v>118</v>
      </c>
      <c r="B18" s="422"/>
      <c r="C18" s="422"/>
    </row>
    <row r="19" spans="1:3" s="5" customFormat="1" ht="51.75" customHeight="1">
      <c r="A19" s="422" t="s">
        <v>119</v>
      </c>
      <c r="B19" s="422"/>
      <c r="C19" s="422"/>
    </row>
    <row r="20" s="5" customFormat="1" ht="12.75"/>
    <row r="21" spans="1:3" s="5" customFormat="1" ht="12.75">
      <c r="A21" s="115" t="s">
        <v>61</v>
      </c>
      <c r="B21" s="116">
        <v>31562507</v>
      </c>
      <c r="C21" s="114" t="s">
        <v>62</v>
      </c>
    </row>
    <row r="22" spans="1:3" s="5" customFormat="1" ht="27" customHeight="1">
      <c r="A22" s="422" t="s">
        <v>120</v>
      </c>
      <c r="B22" s="422"/>
      <c r="C22" s="422"/>
    </row>
    <row r="23" spans="1:3" s="5" customFormat="1" ht="26.25" customHeight="1">
      <c r="A23" s="422" t="s">
        <v>121</v>
      </c>
      <c r="B23" s="422"/>
      <c r="C23" s="422"/>
    </row>
    <row r="24" spans="1:3" s="5" customFormat="1" ht="15" customHeight="1">
      <c r="A24" s="422" t="s">
        <v>122</v>
      </c>
      <c r="B24" s="422"/>
      <c r="C24" s="422"/>
    </row>
    <row r="25" spans="1:3" s="5" customFormat="1" ht="27.75" customHeight="1">
      <c r="A25" s="422" t="s">
        <v>123</v>
      </c>
      <c r="B25" s="422"/>
      <c r="C25" s="422"/>
    </row>
    <row r="26" s="5" customFormat="1" ht="12.75"/>
    <row r="27" spans="1:3" s="5" customFormat="1" ht="12.75">
      <c r="A27" s="115" t="s">
        <v>47</v>
      </c>
      <c r="B27" s="116">
        <v>36177644</v>
      </c>
      <c r="C27" s="114" t="s">
        <v>48</v>
      </c>
    </row>
    <row r="28" spans="1:3" s="5" customFormat="1" ht="12.75">
      <c r="A28" s="423" t="s">
        <v>112</v>
      </c>
      <c r="B28" s="424"/>
      <c r="C28" s="425"/>
    </row>
    <row r="29" spans="1:3" s="5" customFormat="1" ht="39.75" customHeight="1">
      <c r="A29" s="407" t="s">
        <v>124</v>
      </c>
      <c r="B29" s="408"/>
      <c r="C29" s="409"/>
    </row>
    <row r="30" spans="1:3" s="5" customFormat="1" ht="26.25" customHeight="1">
      <c r="A30" s="407" t="s">
        <v>125</v>
      </c>
      <c r="B30" s="408"/>
      <c r="C30" s="409"/>
    </row>
    <row r="31" spans="1:3" s="5" customFormat="1" ht="26.25" customHeight="1">
      <c r="A31" s="419" t="s">
        <v>126</v>
      </c>
      <c r="B31" s="420"/>
      <c r="C31" s="421"/>
    </row>
    <row r="32" s="5" customFormat="1" ht="12.75"/>
    <row r="33" spans="1:3" s="5" customFormat="1" ht="12.75">
      <c r="A33" s="112" t="s">
        <v>45</v>
      </c>
      <c r="B33" s="117">
        <v>31687580</v>
      </c>
      <c r="C33" s="114" t="s">
        <v>46</v>
      </c>
    </row>
    <row r="34" spans="1:3" s="5" customFormat="1" ht="52.5" customHeight="1">
      <c r="A34" s="423" t="s">
        <v>127</v>
      </c>
      <c r="B34" s="424"/>
      <c r="C34" s="425"/>
    </row>
    <row r="35" spans="1:3" s="5" customFormat="1" ht="26.25" customHeight="1">
      <c r="A35" s="407" t="s">
        <v>128</v>
      </c>
      <c r="B35" s="408"/>
      <c r="C35" s="409"/>
    </row>
    <row r="36" spans="1:3" s="5" customFormat="1" ht="44.25" customHeight="1">
      <c r="A36" s="407" t="s">
        <v>129</v>
      </c>
      <c r="B36" s="408"/>
      <c r="C36" s="409"/>
    </row>
    <row r="37" spans="1:3" s="5" customFormat="1" ht="45.75" customHeight="1">
      <c r="A37" s="419" t="s">
        <v>130</v>
      </c>
      <c r="B37" s="420"/>
      <c r="C37" s="421"/>
    </row>
    <row r="38" s="5" customFormat="1" ht="12.75"/>
    <row r="39" spans="1:3" s="5" customFormat="1" ht="12.75">
      <c r="A39" s="115" t="s">
        <v>39</v>
      </c>
      <c r="B39" s="116" t="s">
        <v>41</v>
      </c>
      <c r="C39" s="114" t="s">
        <v>40</v>
      </c>
    </row>
    <row r="40" spans="1:3" s="5" customFormat="1" ht="12.75">
      <c r="A40" s="426" t="s">
        <v>131</v>
      </c>
      <c r="B40" s="426"/>
      <c r="C40" s="426"/>
    </row>
    <row r="41" spans="1:3" s="5" customFormat="1" ht="12.75">
      <c r="A41" s="426" t="s">
        <v>132</v>
      </c>
      <c r="B41" s="426"/>
      <c r="C41" s="426"/>
    </row>
    <row r="42" spans="1:3" s="5" customFormat="1" ht="12.75">
      <c r="A42" s="422" t="s">
        <v>133</v>
      </c>
      <c r="B42" s="422"/>
      <c r="C42" s="422"/>
    </row>
    <row r="43" spans="1:3" s="5" customFormat="1" ht="14.25" customHeight="1">
      <c r="A43" s="422" t="s">
        <v>134</v>
      </c>
      <c r="B43" s="422"/>
      <c r="C43" s="422"/>
    </row>
  </sheetData>
  <sheetProtection/>
  <protectedRanges>
    <protectedRange password="B0E3" sqref="B39" name="Rozsah1_1_1"/>
  </protectedRanges>
  <mergeCells count="27">
    <mergeCell ref="A41:C41"/>
    <mergeCell ref="A42:C42"/>
    <mergeCell ref="A43:C43"/>
    <mergeCell ref="A31:C31"/>
    <mergeCell ref="A34:C34"/>
    <mergeCell ref="A35:C35"/>
    <mergeCell ref="A36:C36"/>
    <mergeCell ref="A37:C37"/>
    <mergeCell ref="A40:C40"/>
    <mergeCell ref="A30:C30"/>
    <mergeCell ref="A13:C13"/>
    <mergeCell ref="A16:C16"/>
    <mergeCell ref="A17:C17"/>
    <mergeCell ref="A18:C18"/>
    <mergeCell ref="A19:C19"/>
    <mergeCell ref="A22:C22"/>
    <mergeCell ref="A23:C23"/>
    <mergeCell ref="A24:C24"/>
    <mergeCell ref="A25:C25"/>
    <mergeCell ref="A28:C28"/>
    <mergeCell ref="A29:C29"/>
    <mergeCell ref="A12:C12"/>
    <mergeCell ref="A7:A8"/>
    <mergeCell ref="B7:B8"/>
    <mergeCell ref="C7:C8"/>
    <mergeCell ref="A10:C10"/>
    <mergeCell ref="A11:C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Z185"/>
  <sheetViews>
    <sheetView zoomScalePageLayoutView="0" workbookViewId="0" topLeftCell="A34">
      <selection activeCell="N191" sqref="N191"/>
    </sheetView>
  </sheetViews>
  <sheetFormatPr defaultColWidth="9.140625" defaultRowHeight="12.75"/>
  <cols>
    <col min="1" max="1" width="4.8515625" style="187" customWidth="1"/>
    <col min="2" max="2" width="43.140625" style="187" bestFit="1" customWidth="1"/>
    <col min="3" max="3" width="28.421875" style="187" bestFit="1" customWidth="1"/>
    <col min="4" max="4" width="9.7109375" style="187" customWidth="1"/>
    <col min="5" max="5" width="15.28125" style="187" bestFit="1" customWidth="1"/>
    <col min="6" max="6" width="14.421875" style="187" bestFit="1" customWidth="1"/>
    <col min="7" max="7" width="13.140625" style="187" bestFit="1" customWidth="1"/>
    <col min="8" max="9" width="0.13671875" style="187" customWidth="1"/>
    <col min="10" max="10" width="8.8515625" style="187" hidden="1" customWidth="1"/>
    <col min="11" max="11" width="9.8515625" style="187" bestFit="1" customWidth="1"/>
    <col min="12" max="12" width="12.28125" style="187" bestFit="1" customWidth="1"/>
    <col min="13" max="14" width="13.421875" style="187" customWidth="1"/>
    <col min="15" max="16" width="11.140625" style="187" customWidth="1"/>
    <col min="17" max="17" width="11.28125" style="187" bestFit="1" customWidth="1"/>
    <col min="18" max="18" width="11.00390625" style="187" customWidth="1"/>
    <col min="19" max="19" width="9.140625" style="187" customWidth="1"/>
    <col min="20" max="20" width="7.140625" style="187" customWidth="1"/>
    <col min="21" max="21" width="11.57421875" style="187" customWidth="1"/>
    <col min="22" max="16384" width="9.140625" style="187" customWidth="1"/>
  </cols>
  <sheetData>
    <row r="1" spans="1:22" s="175" customFormat="1" ht="16.5">
      <c r="A1" s="492" t="s">
        <v>380</v>
      </c>
      <c r="B1" s="493"/>
      <c r="C1" s="493"/>
      <c r="D1" s="493"/>
      <c r="E1" s="493"/>
      <c r="F1" s="493"/>
      <c r="G1" s="493"/>
      <c r="H1" s="493"/>
      <c r="I1" s="493"/>
      <c r="J1" s="494"/>
      <c r="K1" s="494"/>
      <c r="L1" s="494"/>
      <c r="M1" s="494"/>
      <c r="N1" s="494"/>
      <c r="O1" s="494"/>
      <c r="P1" s="494"/>
      <c r="Q1" s="494"/>
      <c r="R1" s="494"/>
      <c r="S1" s="171"/>
      <c r="T1" s="172"/>
      <c r="U1" s="173"/>
      <c r="V1" s="174"/>
    </row>
    <row r="2" spans="1:22" s="179" customFormat="1" ht="13.5">
      <c r="A2" s="176" t="s">
        <v>381</v>
      </c>
      <c r="B2" s="177"/>
      <c r="C2" s="178"/>
      <c r="D2" s="177"/>
      <c r="I2" s="180"/>
      <c r="R2" s="181"/>
      <c r="S2" s="182"/>
      <c r="T2" s="183"/>
      <c r="U2" s="184"/>
      <c r="V2" s="180"/>
    </row>
    <row r="3" spans="1:22" s="179" customFormat="1" ht="15" customHeight="1">
      <c r="A3" s="185"/>
      <c r="B3" s="177"/>
      <c r="C3" s="178"/>
      <c r="D3" s="177"/>
      <c r="I3" s="180"/>
      <c r="R3" s="181"/>
      <c r="S3" s="182"/>
      <c r="T3" s="183"/>
      <c r="U3" s="184"/>
      <c r="V3" s="180"/>
    </row>
    <row r="4" spans="1:22" s="181" customFormat="1" ht="13.5">
      <c r="A4" s="178" t="s">
        <v>382</v>
      </c>
      <c r="V4" s="180"/>
    </row>
    <row r="5" spans="1:19" s="186" customFormat="1" ht="33" customHeight="1">
      <c r="A5" s="456" t="s">
        <v>383</v>
      </c>
      <c r="B5" s="457"/>
      <c r="C5" s="457"/>
      <c r="D5" s="457"/>
      <c r="E5" s="457"/>
      <c r="F5" s="457"/>
      <c r="G5" s="457"/>
      <c r="H5" s="457"/>
      <c r="I5" s="457"/>
      <c r="J5" s="457"/>
      <c r="K5" s="457"/>
      <c r="L5" s="457"/>
      <c r="M5" s="457"/>
      <c r="N5" s="457"/>
      <c r="O5" s="457"/>
      <c r="P5" s="457"/>
      <c r="Q5" s="457"/>
      <c r="R5" s="457"/>
      <c r="S5" s="457"/>
    </row>
    <row r="6" spans="1:23" s="181" customFormat="1" ht="13.5">
      <c r="A6" s="178" t="s">
        <v>384</v>
      </c>
      <c r="W6" s="180"/>
    </row>
    <row r="7" spans="1:23" s="181" customFormat="1" ht="13.5">
      <c r="A7" s="178" t="s">
        <v>385</v>
      </c>
      <c r="W7" s="180"/>
    </row>
    <row r="8" ht="13.5" thickBot="1"/>
    <row r="9" spans="1:22" s="188" customFormat="1" ht="59.25" customHeight="1">
      <c r="A9" s="470" t="s">
        <v>386</v>
      </c>
      <c r="B9" s="452" t="s">
        <v>387</v>
      </c>
      <c r="C9" s="473" t="s">
        <v>388</v>
      </c>
      <c r="D9" s="473" t="s">
        <v>85</v>
      </c>
      <c r="E9" s="476" t="s">
        <v>389</v>
      </c>
      <c r="F9" s="476" t="s">
        <v>390</v>
      </c>
      <c r="G9" s="458" t="s">
        <v>391</v>
      </c>
      <c r="H9" s="439" t="s">
        <v>392</v>
      </c>
      <c r="I9" s="462"/>
      <c r="J9" s="462"/>
      <c r="K9" s="462"/>
      <c r="L9" s="462"/>
      <c r="M9" s="463"/>
      <c r="N9" s="465"/>
      <c r="O9" s="488" t="s">
        <v>393</v>
      </c>
      <c r="P9" s="489"/>
      <c r="Q9" s="490" t="s">
        <v>394</v>
      </c>
      <c r="R9" s="473" t="s">
        <v>73</v>
      </c>
      <c r="S9" s="448" t="s">
        <v>81</v>
      </c>
      <c r="T9" s="450" t="s">
        <v>395</v>
      </c>
      <c r="U9" s="452" t="s">
        <v>396</v>
      </c>
      <c r="V9" s="454" t="s">
        <v>9</v>
      </c>
    </row>
    <row r="10" spans="1:22" s="179" customFormat="1" ht="56.25" customHeight="1" thickBot="1">
      <c r="A10" s="471"/>
      <c r="B10" s="472"/>
      <c r="C10" s="472"/>
      <c r="D10" s="475"/>
      <c r="E10" s="477"/>
      <c r="F10" s="477"/>
      <c r="G10" s="495"/>
      <c r="H10" s="189">
        <v>2004</v>
      </c>
      <c r="I10" s="190">
        <v>2005</v>
      </c>
      <c r="J10" s="191">
        <v>2006</v>
      </c>
      <c r="K10" s="191">
        <v>2007</v>
      </c>
      <c r="L10" s="191">
        <v>2008</v>
      </c>
      <c r="M10" s="191">
        <v>2009</v>
      </c>
      <c r="N10" s="192">
        <v>2010</v>
      </c>
      <c r="O10" s="193">
        <v>2009</v>
      </c>
      <c r="P10" s="192">
        <v>2010</v>
      </c>
      <c r="Q10" s="491"/>
      <c r="R10" s="477"/>
      <c r="S10" s="449"/>
      <c r="T10" s="451"/>
      <c r="U10" s="453"/>
      <c r="V10" s="455"/>
    </row>
    <row r="11" spans="1:22" s="205" customFormat="1" ht="12.75">
      <c r="A11" s="194" t="s">
        <v>397</v>
      </c>
      <c r="B11" s="195" t="s">
        <v>71</v>
      </c>
      <c r="C11" s="196" t="s">
        <v>398</v>
      </c>
      <c r="D11" s="197">
        <v>35728256</v>
      </c>
      <c r="E11" s="198">
        <v>72</v>
      </c>
      <c r="F11" s="199" t="s">
        <v>72</v>
      </c>
      <c r="G11" s="200">
        <v>2890000</v>
      </c>
      <c r="H11" s="196">
        <v>0</v>
      </c>
      <c r="I11" s="196">
        <v>0</v>
      </c>
      <c r="J11" s="196">
        <v>0</v>
      </c>
      <c r="K11" s="196">
        <v>0</v>
      </c>
      <c r="L11" s="200">
        <v>194000</v>
      </c>
      <c r="M11" s="200">
        <f>O11*30.126</f>
        <v>1362000.0751200002</v>
      </c>
      <c r="N11" s="200">
        <f>P11*30.126</f>
        <v>1334000.06694</v>
      </c>
      <c r="O11" s="201">
        <v>45210.12</v>
      </c>
      <c r="P11" s="201">
        <v>44280.69</v>
      </c>
      <c r="Q11" s="202">
        <v>5890000</v>
      </c>
      <c r="R11" s="203">
        <f aca="true" t="shared" si="0" ref="R11:R45">100-S11</f>
        <v>51</v>
      </c>
      <c r="S11" s="196">
        <v>49</v>
      </c>
      <c r="T11" s="196"/>
      <c r="U11" s="196"/>
      <c r="V11" s="204"/>
    </row>
    <row r="12" spans="1:26" s="205" customFormat="1" ht="12.75">
      <c r="A12" s="194" t="s">
        <v>399</v>
      </c>
      <c r="B12" s="195" t="s">
        <v>69</v>
      </c>
      <c r="C12" s="196" t="s">
        <v>400</v>
      </c>
      <c r="D12" s="197">
        <v>36279889</v>
      </c>
      <c r="E12" s="198">
        <v>72</v>
      </c>
      <c r="F12" s="199" t="s">
        <v>70</v>
      </c>
      <c r="G12" s="206">
        <v>6796000</v>
      </c>
      <c r="H12" s="196">
        <v>0</v>
      </c>
      <c r="I12" s="196">
        <v>0</v>
      </c>
      <c r="J12" s="196">
        <v>0</v>
      </c>
      <c r="K12" s="196">
        <v>0</v>
      </c>
      <c r="L12" s="200">
        <v>960000</v>
      </c>
      <c r="M12" s="200">
        <f aca="true" t="shared" si="1" ref="M12:N45">O12*30.126</f>
        <v>2870000.0853000004</v>
      </c>
      <c r="N12" s="200">
        <f t="shared" si="1"/>
        <v>2965999.8981600003</v>
      </c>
      <c r="O12" s="201">
        <v>95266.55</v>
      </c>
      <c r="P12" s="201">
        <v>98453.16</v>
      </c>
      <c r="Q12" s="202">
        <v>13592000</v>
      </c>
      <c r="R12" s="203">
        <f t="shared" si="0"/>
        <v>50</v>
      </c>
      <c r="S12" s="196">
        <v>50</v>
      </c>
      <c r="T12" s="198" t="s">
        <v>401</v>
      </c>
      <c r="U12" s="198" t="s">
        <v>402</v>
      </c>
      <c r="V12" s="204"/>
      <c r="Z12" s="207"/>
    </row>
    <row r="13" spans="1:22" s="205" customFormat="1" ht="12.75">
      <c r="A13" s="194" t="s">
        <v>372</v>
      </c>
      <c r="B13" s="195" t="s">
        <v>67</v>
      </c>
      <c r="C13" s="196" t="s">
        <v>403</v>
      </c>
      <c r="D13" s="197">
        <v>35857579</v>
      </c>
      <c r="E13" s="198">
        <v>72</v>
      </c>
      <c r="F13" s="199" t="s">
        <v>68</v>
      </c>
      <c r="G13" s="206">
        <v>1466000</v>
      </c>
      <c r="H13" s="196">
        <v>0</v>
      </c>
      <c r="I13" s="196">
        <v>0</v>
      </c>
      <c r="J13" s="196">
        <v>0</v>
      </c>
      <c r="K13" s="196">
        <v>0</v>
      </c>
      <c r="L13" s="200">
        <v>147000</v>
      </c>
      <c r="M13" s="200">
        <f t="shared" si="1"/>
        <v>1099000.0951200002</v>
      </c>
      <c r="N13" s="200">
        <f t="shared" si="1"/>
        <v>219999.93516</v>
      </c>
      <c r="O13" s="201">
        <v>36480.12</v>
      </c>
      <c r="P13" s="201">
        <v>7302.66</v>
      </c>
      <c r="Q13" s="202">
        <v>2936000</v>
      </c>
      <c r="R13" s="203">
        <f t="shared" si="0"/>
        <v>50</v>
      </c>
      <c r="S13" s="196">
        <v>50</v>
      </c>
      <c r="T13" s="196"/>
      <c r="U13" s="196"/>
      <c r="V13" s="204"/>
    </row>
    <row r="14" spans="1:22" s="205" customFormat="1" ht="12.75">
      <c r="A14" s="194" t="s">
        <v>373</v>
      </c>
      <c r="B14" s="195" t="s">
        <v>65</v>
      </c>
      <c r="C14" s="196" t="s">
        <v>404</v>
      </c>
      <c r="D14" s="197">
        <v>31412432</v>
      </c>
      <c r="E14" s="198">
        <v>72</v>
      </c>
      <c r="F14" s="199" t="s">
        <v>66</v>
      </c>
      <c r="G14" s="206">
        <v>1984000</v>
      </c>
      <c r="H14" s="196">
        <v>0</v>
      </c>
      <c r="I14" s="196">
        <v>0</v>
      </c>
      <c r="J14" s="196">
        <v>0</v>
      </c>
      <c r="K14" s="196">
        <v>0</v>
      </c>
      <c r="L14" s="200">
        <v>323000</v>
      </c>
      <c r="M14" s="200">
        <f t="shared" si="1"/>
        <v>1518999.91656</v>
      </c>
      <c r="N14" s="200">
        <f t="shared" si="1"/>
        <v>142000.10604</v>
      </c>
      <c r="O14" s="201">
        <v>50421.56</v>
      </c>
      <c r="P14" s="201">
        <v>4713.54</v>
      </c>
      <c r="Q14" s="202">
        <v>4049000</v>
      </c>
      <c r="R14" s="203">
        <f t="shared" si="0"/>
        <v>51</v>
      </c>
      <c r="S14" s="196">
        <v>49</v>
      </c>
      <c r="T14" s="198" t="s">
        <v>401</v>
      </c>
      <c r="U14" s="198" t="s">
        <v>402</v>
      </c>
      <c r="V14" s="204"/>
    </row>
    <row r="15" spans="1:22" s="205" customFormat="1" ht="12.75">
      <c r="A15" s="194" t="s">
        <v>374</v>
      </c>
      <c r="B15" s="195" t="s">
        <v>63</v>
      </c>
      <c r="C15" s="196" t="s">
        <v>405</v>
      </c>
      <c r="D15" s="197">
        <v>31563538</v>
      </c>
      <c r="E15" s="198">
        <v>72</v>
      </c>
      <c r="F15" s="199" t="s">
        <v>64</v>
      </c>
      <c r="G15" s="206">
        <v>3285000</v>
      </c>
      <c r="H15" s="196">
        <v>0</v>
      </c>
      <c r="I15" s="196">
        <v>0</v>
      </c>
      <c r="J15" s="196">
        <v>0</v>
      </c>
      <c r="K15" s="196">
        <v>0</v>
      </c>
      <c r="L15" s="200">
        <v>253000</v>
      </c>
      <c r="M15" s="200">
        <f t="shared" si="1"/>
        <v>1515999.9694800002</v>
      </c>
      <c r="N15" s="200">
        <f t="shared" si="1"/>
        <v>1515999.9694800002</v>
      </c>
      <c r="O15" s="201">
        <v>50321.98</v>
      </c>
      <c r="P15" s="201">
        <v>50321.98</v>
      </c>
      <c r="Q15" s="202">
        <v>6572000</v>
      </c>
      <c r="R15" s="203">
        <f t="shared" si="0"/>
        <v>46</v>
      </c>
      <c r="S15" s="196">
        <v>54</v>
      </c>
      <c r="T15" s="196"/>
      <c r="U15" s="196"/>
      <c r="V15" s="204"/>
    </row>
    <row r="16" spans="1:22" s="205" customFormat="1" ht="12.75">
      <c r="A16" s="194" t="s">
        <v>375</v>
      </c>
      <c r="B16" s="208" t="s">
        <v>61</v>
      </c>
      <c r="C16" s="209" t="s">
        <v>406</v>
      </c>
      <c r="D16" s="210">
        <v>31562507</v>
      </c>
      <c r="E16" s="198">
        <v>72</v>
      </c>
      <c r="F16" s="199" t="s">
        <v>62</v>
      </c>
      <c r="G16" s="211">
        <v>10232000</v>
      </c>
      <c r="H16" s="196">
        <v>0</v>
      </c>
      <c r="I16" s="196">
        <v>0</v>
      </c>
      <c r="J16" s="196">
        <v>0</v>
      </c>
      <c r="K16" s="196">
        <v>0</v>
      </c>
      <c r="L16" s="211">
        <v>1985000</v>
      </c>
      <c r="M16" s="200">
        <f t="shared" si="1"/>
        <v>4171000.13184</v>
      </c>
      <c r="N16" s="200">
        <f t="shared" si="1"/>
        <v>4075999.89966</v>
      </c>
      <c r="O16" s="212">
        <v>138451.84</v>
      </c>
      <c r="P16" s="212">
        <v>135298.41</v>
      </c>
      <c r="Q16" s="213">
        <v>22437000</v>
      </c>
      <c r="R16" s="203">
        <f t="shared" si="0"/>
        <v>45</v>
      </c>
      <c r="S16" s="196">
        <v>55</v>
      </c>
      <c r="T16" s="198" t="s">
        <v>401</v>
      </c>
      <c r="U16" s="198" t="s">
        <v>402</v>
      </c>
      <c r="V16" s="204"/>
    </row>
    <row r="17" spans="1:22" s="205" customFormat="1" ht="12.75">
      <c r="A17" s="194" t="s">
        <v>376</v>
      </c>
      <c r="B17" s="195" t="s">
        <v>59</v>
      </c>
      <c r="C17" s="196" t="s">
        <v>407</v>
      </c>
      <c r="D17" s="197">
        <v>35864320</v>
      </c>
      <c r="E17" s="198">
        <v>72</v>
      </c>
      <c r="F17" s="199" t="s">
        <v>60</v>
      </c>
      <c r="G17" s="206">
        <v>4189000</v>
      </c>
      <c r="H17" s="196">
        <v>0</v>
      </c>
      <c r="I17" s="196">
        <v>0</v>
      </c>
      <c r="J17" s="196">
        <v>0</v>
      </c>
      <c r="K17" s="196">
        <v>0</v>
      </c>
      <c r="L17" s="200">
        <v>710000</v>
      </c>
      <c r="M17" s="200">
        <f t="shared" si="1"/>
        <v>1839999.97806</v>
      </c>
      <c r="N17" s="200">
        <f t="shared" si="1"/>
        <v>1638999.90858</v>
      </c>
      <c r="O17" s="201">
        <v>61076.81</v>
      </c>
      <c r="P17" s="201">
        <v>54404.83</v>
      </c>
      <c r="Q17" s="202">
        <v>8379000</v>
      </c>
      <c r="R17" s="203">
        <f t="shared" si="0"/>
        <v>50</v>
      </c>
      <c r="S17" s="196">
        <v>50</v>
      </c>
      <c r="T17" s="196"/>
      <c r="U17" s="196"/>
      <c r="V17" s="204"/>
    </row>
    <row r="18" spans="1:22" s="205" customFormat="1" ht="12.75">
      <c r="A18" s="194" t="s">
        <v>377</v>
      </c>
      <c r="B18" s="208" t="s">
        <v>57</v>
      </c>
      <c r="C18" s="209" t="s">
        <v>408</v>
      </c>
      <c r="D18" s="210">
        <v>35780355</v>
      </c>
      <c r="E18" s="198">
        <v>72</v>
      </c>
      <c r="F18" s="199" t="s">
        <v>58</v>
      </c>
      <c r="G18" s="211">
        <v>6567000</v>
      </c>
      <c r="H18" s="196">
        <v>0</v>
      </c>
      <c r="I18" s="196">
        <v>0</v>
      </c>
      <c r="J18" s="196">
        <v>0</v>
      </c>
      <c r="K18" s="196">
        <v>0</v>
      </c>
      <c r="L18" s="211">
        <v>1494000</v>
      </c>
      <c r="M18" s="200">
        <f t="shared" si="1"/>
        <v>2559999.9301799997</v>
      </c>
      <c r="N18" s="200">
        <f t="shared" si="1"/>
        <v>2513000.35758</v>
      </c>
      <c r="O18" s="212">
        <v>84976.43</v>
      </c>
      <c r="P18" s="212">
        <v>83416.33</v>
      </c>
      <c r="Q18" s="213">
        <v>6567000</v>
      </c>
      <c r="R18" s="203">
        <f t="shared" si="0"/>
        <v>0</v>
      </c>
      <c r="S18" s="196">
        <v>100</v>
      </c>
      <c r="T18" s="196"/>
      <c r="U18" s="196"/>
      <c r="V18" s="204"/>
    </row>
    <row r="19" spans="1:22" s="205" customFormat="1" ht="12.75">
      <c r="A19" s="194" t="s">
        <v>378</v>
      </c>
      <c r="B19" s="208" t="s">
        <v>55</v>
      </c>
      <c r="C19" s="196" t="s">
        <v>409</v>
      </c>
      <c r="D19" s="197">
        <v>584851</v>
      </c>
      <c r="E19" s="198">
        <v>72</v>
      </c>
      <c r="F19" s="199" t="s">
        <v>56</v>
      </c>
      <c r="G19" s="211">
        <v>8042000</v>
      </c>
      <c r="H19" s="196">
        <v>0</v>
      </c>
      <c r="I19" s="196">
        <v>0</v>
      </c>
      <c r="J19" s="196">
        <v>0</v>
      </c>
      <c r="K19" s="196">
        <v>0</v>
      </c>
      <c r="L19" s="211">
        <v>2742000</v>
      </c>
      <c r="M19" s="200">
        <f t="shared" si="1"/>
        <v>3039999.89826</v>
      </c>
      <c r="N19" s="200">
        <f t="shared" si="1"/>
        <v>2260000.10076</v>
      </c>
      <c r="O19" s="212">
        <v>100909.51</v>
      </c>
      <c r="P19" s="212">
        <v>75018.26</v>
      </c>
      <c r="Q19" s="213">
        <v>19040000</v>
      </c>
      <c r="R19" s="203">
        <f t="shared" si="0"/>
        <v>58</v>
      </c>
      <c r="S19" s="196">
        <v>42</v>
      </c>
      <c r="T19" s="196"/>
      <c r="U19" s="196"/>
      <c r="V19" s="204"/>
    </row>
    <row r="20" spans="1:22" s="205" customFormat="1" ht="12.75">
      <c r="A20" s="194" t="s">
        <v>379</v>
      </c>
      <c r="B20" s="208" t="s">
        <v>410</v>
      </c>
      <c r="C20" s="196" t="s">
        <v>411</v>
      </c>
      <c r="D20" s="197">
        <v>603015</v>
      </c>
      <c r="E20" s="198">
        <v>72</v>
      </c>
      <c r="F20" s="199" t="s">
        <v>412</v>
      </c>
      <c r="G20" s="211">
        <v>9650000</v>
      </c>
      <c r="H20" s="196">
        <v>0</v>
      </c>
      <c r="I20" s="196">
        <v>0</v>
      </c>
      <c r="J20" s="196">
        <v>0</v>
      </c>
      <c r="K20" s="196">
        <v>0</v>
      </c>
      <c r="L20" s="211">
        <v>3065000</v>
      </c>
      <c r="M20" s="200">
        <f t="shared" si="1"/>
        <v>6585000.12696</v>
      </c>
      <c r="N20" s="200">
        <f t="shared" si="1"/>
        <v>0</v>
      </c>
      <c r="O20" s="212">
        <v>218581.96</v>
      </c>
      <c r="P20" s="212">
        <v>0</v>
      </c>
      <c r="Q20" s="213">
        <v>16100000</v>
      </c>
      <c r="R20" s="203">
        <f t="shared" si="0"/>
        <v>39</v>
      </c>
      <c r="S20" s="196">
        <v>61</v>
      </c>
      <c r="T20" s="196"/>
      <c r="U20" s="196"/>
      <c r="V20" s="204"/>
    </row>
    <row r="21" spans="1:22" s="205" customFormat="1" ht="12.75">
      <c r="A21" s="194" t="s">
        <v>413</v>
      </c>
      <c r="B21" s="208" t="s">
        <v>53</v>
      </c>
      <c r="C21" s="196" t="s">
        <v>414</v>
      </c>
      <c r="D21" s="214">
        <v>31645861</v>
      </c>
      <c r="E21" s="198">
        <v>72</v>
      </c>
      <c r="F21" s="199" t="s">
        <v>54</v>
      </c>
      <c r="G21" s="211">
        <v>5711000</v>
      </c>
      <c r="H21" s="196">
        <v>0</v>
      </c>
      <c r="I21" s="196">
        <v>0</v>
      </c>
      <c r="J21" s="196">
        <v>0</v>
      </c>
      <c r="K21" s="196">
        <v>0</v>
      </c>
      <c r="L21" s="211">
        <v>1229000</v>
      </c>
      <c r="M21" s="200">
        <f t="shared" si="1"/>
        <v>2202000.01926</v>
      </c>
      <c r="N21" s="200">
        <f t="shared" si="1"/>
        <v>2280000.14964</v>
      </c>
      <c r="O21" s="212">
        <v>73093.01</v>
      </c>
      <c r="P21" s="212">
        <v>75682.14</v>
      </c>
      <c r="Q21" s="213">
        <v>11423000</v>
      </c>
      <c r="R21" s="203">
        <f t="shared" si="0"/>
        <v>45</v>
      </c>
      <c r="S21" s="196">
        <v>55</v>
      </c>
      <c r="T21" s="196"/>
      <c r="U21" s="196"/>
      <c r="V21" s="204"/>
    </row>
    <row r="22" spans="1:22" s="205" customFormat="1" ht="12.75">
      <c r="A22" s="194" t="s">
        <v>415</v>
      </c>
      <c r="B22" s="195" t="s">
        <v>51</v>
      </c>
      <c r="C22" s="209" t="s">
        <v>416</v>
      </c>
      <c r="D22" s="210">
        <v>35805609</v>
      </c>
      <c r="E22" s="198">
        <v>72</v>
      </c>
      <c r="F22" s="199" t="s">
        <v>52</v>
      </c>
      <c r="G22" s="206">
        <v>8963000</v>
      </c>
      <c r="H22" s="196">
        <v>0</v>
      </c>
      <c r="I22" s="196">
        <v>0</v>
      </c>
      <c r="J22" s="196">
        <v>0</v>
      </c>
      <c r="K22" s="196">
        <v>0</v>
      </c>
      <c r="L22" s="200">
        <v>963000</v>
      </c>
      <c r="M22" s="200">
        <f t="shared" si="1"/>
        <v>4000000.13568</v>
      </c>
      <c r="N22" s="200">
        <f t="shared" si="1"/>
        <v>4000000.13568</v>
      </c>
      <c r="O22" s="201">
        <v>132775.68</v>
      </c>
      <c r="P22" s="201">
        <v>132775.68</v>
      </c>
      <c r="Q22" s="202">
        <v>14963000</v>
      </c>
      <c r="R22" s="203">
        <f t="shared" si="0"/>
        <v>40</v>
      </c>
      <c r="S22" s="196">
        <v>60</v>
      </c>
      <c r="T22" s="198" t="s">
        <v>97</v>
      </c>
      <c r="U22" s="198" t="s">
        <v>97</v>
      </c>
      <c r="V22" s="204"/>
    </row>
    <row r="23" spans="1:22" s="205" customFormat="1" ht="12.75">
      <c r="A23" s="194" t="s">
        <v>417</v>
      </c>
      <c r="B23" s="195" t="s">
        <v>49</v>
      </c>
      <c r="C23" s="196" t="s">
        <v>418</v>
      </c>
      <c r="D23" s="214">
        <v>31342159</v>
      </c>
      <c r="E23" s="198">
        <v>72</v>
      </c>
      <c r="F23" s="199" t="s">
        <v>50</v>
      </c>
      <c r="G23" s="206">
        <v>7575000</v>
      </c>
      <c r="H23" s="196">
        <v>0</v>
      </c>
      <c r="I23" s="196">
        <v>0</v>
      </c>
      <c r="J23" s="196">
        <v>0</v>
      </c>
      <c r="K23" s="196">
        <v>0</v>
      </c>
      <c r="L23" s="200">
        <v>575000</v>
      </c>
      <c r="M23" s="200">
        <f t="shared" si="1"/>
        <v>3649999.8828000003</v>
      </c>
      <c r="N23" s="200">
        <f t="shared" si="1"/>
        <v>3350000.0533800004</v>
      </c>
      <c r="O23" s="201">
        <v>121157.8</v>
      </c>
      <c r="P23" s="201">
        <v>111199.63</v>
      </c>
      <c r="Q23" s="202">
        <v>19575000</v>
      </c>
      <c r="R23" s="203">
        <f t="shared" si="0"/>
        <v>62</v>
      </c>
      <c r="S23" s="196">
        <v>38</v>
      </c>
      <c r="T23" s="196"/>
      <c r="U23" s="196"/>
      <c r="V23" s="204"/>
    </row>
    <row r="24" spans="1:22" s="205" customFormat="1" ht="12.75">
      <c r="A24" s="194" t="s">
        <v>419</v>
      </c>
      <c r="B24" s="208" t="s">
        <v>47</v>
      </c>
      <c r="C24" s="215" t="s">
        <v>420</v>
      </c>
      <c r="D24" s="210">
        <v>36177644</v>
      </c>
      <c r="E24" s="198">
        <v>72</v>
      </c>
      <c r="F24" s="199" t="s">
        <v>48</v>
      </c>
      <c r="G24" s="211">
        <v>7093000</v>
      </c>
      <c r="H24" s="196">
        <v>0</v>
      </c>
      <c r="I24" s="196">
        <v>0</v>
      </c>
      <c r="J24" s="196">
        <v>0</v>
      </c>
      <c r="K24" s="196">
        <v>0</v>
      </c>
      <c r="L24" s="211">
        <v>1842000</v>
      </c>
      <c r="M24" s="200">
        <f t="shared" si="1"/>
        <v>3478000.0047</v>
      </c>
      <c r="N24" s="200">
        <f t="shared" si="1"/>
        <v>1773000.05532</v>
      </c>
      <c r="O24" s="212">
        <v>115448.45</v>
      </c>
      <c r="P24" s="212">
        <v>58852.82</v>
      </c>
      <c r="Q24" s="213">
        <v>14186000</v>
      </c>
      <c r="R24" s="203">
        <f t="shared" si="0"/>
        <v>40</v>
      </c>
      <c r="S24" s="196">
        <v>60</v>
      </c>
      <c r="T24" s="198" t="s">
        <v>401</v>
      </c>
      <c r="U24" s="198" t="s">
        <v>402</v>
      </c>
      <c r="V24" s="204"/>
    </row>
    <row r="25" spans="1:22" s="205" customFormat="1" ht="12.75">
      <c r="A25" s="194" t="s">
        <v>421</v>
      </c>
      <c r="B25" s="195" t="s">
        <v>45</v>
      </c>
      <c r="C25" s="196" t="s">
        <v>422</v>
      </c>
      <c r="D25" s="214">
        <v>31687580</v>
      </c>
      <c r="E25" s="198">
        <v>72</v>
      </c>
      <c r="F25" s="199" t="s">
        <v>46</v>
      </c>
      <c r="G25" s="206">
        <v>3908000</v>
      </c>
      <c r="H25" s="196">
        <v>0</v>
      </c>
      <c r="I25" s="196">
        <v>0</v>
      </c>
      <c r="J25" s="196">
        <v>0</v>
      </c>
      <c r="K25" s="196">
        <v>0</v>
      </c>
      <c r="L25" s="200">
        <v>1010000</v>
      </c>
      <c r="M25" s="200">
        <f t="shared" si="1"/>
        <v>2301999.9624</v>
      </c>
      <c r="N25" s="200">
        <f t="shared" si="1"/>
        <v>596000.1310800001</v>
      </c>
      <c r="O25" s="201">
        <v>76412.4</v>
      </c>
      <c r="P25" s="201">
        <v>19783.58</v>
      </c>
      <c r="Q25" s="202">
        <v>7756000</v>
      </c>
      <c r="R25" s="203">
        <f t="shared" si="0"/>
        <v>49</v>
      </c>
      <c r="S25" s="196">
        <v>51</v>
      </c>
      <c r="T25" s="198" t="s">
        <v>401</v>
      </c>
      <c r="U25" s="198" t="s">
        <v>402</v>
      </c>
      <c r="V25" s="204"/>
    </row>
    <row r="26" spans="1:22" ht="12.75">
      <c r="A26" s="216"/>
      <c r="B26" s="217" t="s">
        <v>42</v>
      </c>
      <c r="C26" s="218" t="s">
        <v>423</v>
      </c>
      <c r="D26" s="219" t="s">
        <v>44</v>
      </c>
      <c r="E26" s="220">
        <v>72</v>
      </c>
      <c r="F26" s="221" t="s">
        <v>43</v>
      </c>
      <c r="G26" s="222">
        <v>8242000</v>
      </c>
      <c r="H26" s="223">
        <v>0</v>
      </c>
      <c r="I26" s="223">
        <v>0</v>
      </c>
      <c r="J26" s="223">
        <v>0</v>
      </c>
      <c r="K26" s="223">
        <v>0</v>
      </c>
      <c r="L26" s="224">
        <v>530000</v>
      </c>
      <c r="M26" s="224">
        <f t="shared" si="1"/>
        <v>3740000.10276</v>
      </c>
      <c r="N26" s="200">
        <f t="shared" si="1"/>
        <v>3972000.1275</v>
      </c>
      <c r="O26" s="225">
        <v>124145.26</v>
      </c>
      <c r="P26" s="225">
        <v>131846.25</v>
      </c>
      <c r="Q26" s="226">
        <v>13741000</v>
      </c>
      <c r="R26" s="227">
        <f t="shared" si="0"/>
        <v>30</v>
      </c>
      <c r="S26" s="223">
        <v>70</v>
      </c>
      <c r="T26" s="220" t="s">
        <v>97</v>
      </c>
      <c r="U26" s="220" t="s">
        <v>97</v>
      </c>
      <c r="V26" s="228"/>
    </row>
    <row r="27" spans="1:22" ht="12.75">
      <c r="A27" s="216"/>
      <c r="B27" s="217" t="s">
        <v>42</v>
      </c>
      <c r="C27" s="218" t="s">
        <v>423</v>
      </c>
      <c r="D27" s="219" t="s">
        <v>44</v>
      </c>
      <c r="E27" s="220">
        <v>72</v>
      </c>
      <c r="F27" s="221" t="s">
        <v>424</v>
      </c>
      <c r="G27" s="229">
        <v>3033000</v>
      </c>
      <c r="H27" s="223">
        <v>0</v>
      </c>
      <c r="I27" s="223">
        <v>0</v>
      </c>
      <c r="J27" s="223">
        <v>0</v>
      </c>
      <c r="K27" s="223">
        <v>0</v>
      </c>
      <c r="L27" s="229">
        <v>2123000</v>
      </c>
      <c r="M27" s="224">
        <f t="shared" si="1"/>
        <v>910000.11522</v>
      </c>
      <c r="N27" s="224">
        <f t="shared" si="1"/>
        <v>0</v>
      </c>
      <c r="O27" s="230">
        <v>30206.47</v>
      </c>
      <c r="P27" s="230">
        <v>0</v>
      </c>
      <c r="Q27" s="231">
        <v>5183000</v>
      </c>
      <c r="R27" s="227">
        <f t="shared" si="0"/>
        <v>42</v>
      </c>
      <c r="S27" s="223">
        <v>58</v>
      </c>
      <c r="T27" s="220" t="s">
        <v>97</v>
      </c>
      <c r="U27" s="220" t="s">
        <v>97</v>
      </c>
      <c r="V27" s="228"/>
    </row>
    <row r="28" spans="1:22" ht="12.75">
      <c r="A28" s="194" t="s">
        <v>425</v>
      </c>
      <c r="B28" s="208" t="s">
        <v>42</v>
      </c>
      <c r="C28" s="215" t="s">
        <v>423</v>
      </c>
      <c r="D28" s="210" t="s">
        <v>44</v>
      </c>
      <c r="E28" s="220">
        <v>72</v>
      </c>
      <c r="F28" s="199" t="s">
        <v>12</v>
      </c>
      <c r="G28" s="211">
        <v>3033000</v>
      </c>
      <c r="H28" s="196">
        <v>0</v>
      </c>
      <c r="I28" s="196">
        <v>0</v>
      </c>
      <c r="J28" s="196">
        <v>0</v>
      </c>
      <c r="K28" s="196">
        <v>0</v>
      </c>
      <c r="L28" s="211">
        <f>SUM(L26:L27)</f>
        <v>2653000</v>
      </c>
      <c r="M28" s="200">
        <f t="shared" si="1"/>
        <v>4650000.217979999</v>
      </c>
      <c r="N28" s="200">
        <f t="shared" si="1"/>
        <v>3972000.1275</v>
      </c>
      <c r="O28" s="212">
        <f>O26+O27</f>
        <v>154351.72999999998</v>
      </c>
      <c r="P28" s="212">
        <f>P26+P27</f>
        <v>131846.25</v>
      </c>
      <c r="Q28" s="211">
        <f>SUM(Q26:Q27)</f>
        <v>18924000</v>
      </c>
      <c r="R28" s="203">
        <f t="shared" si="0"/>
        <v>42</v>
      </c>
      <c r="S28" s="196">
        <v>58</v>
      </c>
      <c r="T28" s="198" t="s">
        <v>97</v>
      </c>
      <c r="U28" s="198" t="s">
        <v>97</v>
      </c>
      <c r="V28" s="204"/>
    </row>
    <row r="29" spans="1:22" s="205" customFormat="1" ht="12.75">
      <c r="A29" s="194" t="s">
        <v>426</v>
      </c>
      <c r="B29" s="208" t="s">
        <v>39</v>
      </c>
      <c r="C29" s="209" t="s">
        <v>427</v>
      </c>
      <c r="D29" s="210" t="s">
        <v>41</v>
      </c>
      <c r="E29" s="198">
        <v>72</v>
      </c>
      <c r="F29" s="199" t="s">
        <v>40</v>
      </c>
      <c r="G29" s="211">
        <v>10421000</v>
      </c>
      <c r="H29" s="196">
        <v>0</v>
      </c>
      <c r="I29" s="196">
        <v>0</v>
      </c>
      <c r="J29" s="196">
        <v>0</v>
      </c>
      <c r="K29" s="196">
        <v>0</v>
      </c>
      <c r="L29" s="211">
        <v>2211000</v>
      </c>
      <c r="M29" s="200">
        <f t="shared" si="1"/>
        <v>3950000.0134800007</v>
      </c>
      <c r="N29" s="200">
        <f t="shared" si="1"/>
        <v>4260000.1686</v>
      </c>
      <c r="O29" s="212">
        <v>131115.98</v>
      </c>
      <c r="P29" s="212">
        <v>141406.1</v>
      </c>
      <c r="Q29" s="213">
        <v>26421000</v>
      </c>
      <c r="R29" s="203">
        <f t="shared" si="0"/>
        <v>61</v>
      </c>
      <c r="S29" s="196">
        <v>39</v>
      </c>
      <c r="T29" s="198" t="s">
        <v>401</v>
      </c>
      <c r="U29" s="198" t="s">
        <v>402</v>
      </c>
      <c r="V29" s="204"/>
    </row>
    <row r="30" spans="1:22" s="205" customFormat="1" ht="12.75">
      <c r="A30" s="194" t="s">
        <v>428</v>
      </c>
      <c r="B30" s="195" t="s">
        <v>35</v>
      </c>
      <c r="C30" s="209" t="s">
        <v>429</v>
      </c>
      <c r="D30" s="232">
        <v>31319394</v>
      </c>
      <c r="E30" s="198">
        <v>72</v>
      </c>
      <c r="F30" s="199" t="s">
        <v>36</v>
      </c>
      <c r="G30" s="206">
        <v>2687000</v>
      </c>
      <c r="H30" s="196">
        <v>0</v>
      </c>
      <c r="I30" s="196">
        <v>0</v>
      </c>
      <c r="J30" s="196">
        <v>0</v>
      </c>
      <c r="K30" s="196">
        <v>0</v>
      </c>
      <c r="L30" s="200">
        <v>217000</v>
      </c>
      <c r="M30" s="200">
        <f t="shared" si="1"/>
        <v>1250000.0424000002</v>
      </c>
      <c r="N30" s="200">
        <f t="shared" si="1"/>
        <v>1219999.9690800002</v>
      </c>
      <c r="O30" s="201">
        <v>41492.4</v>
      </c>
      <c r="P30" s="201">
        <v>40496.58</v>
      </c>
      <c r="Q30" s="202">
        <v>4135000</v>
      </c>
      <c r="R30" s="203">
        <f t="shared" si="0"/>
        <v>35</v>
      </c>
      <c r="S30" s="196">
        <v>65</v>
      </c>
      <c r="T30" s="196"/>
      <c r="U30" s="196"/>
      <c r="V30" s="204"/>
    </row>
    <row r="31" spans="1:22" s="205" customFormat="1" ht="12.75">
      <c r="A31" s="194" t="s">
        <v>430</v>
      </c>
      <c r="B31" s="195" t="s">
        <v>33</v>
      </c>
      <c r="C31" s="209" t="s">
        <v>429</v>
      </c>
      <c r="D31" s="232">
        <v>17310229</v>
      </c>
      <c r="E31" s="198">
        <v>72</v>
      </c>
      <c r="F31" s="199" t="s">
        <v>34</v>
      </c>
      <c r="G31" s="206">
        <v>4183000</v>
      </c>
      <c r="H31" s="196">
        <v>0</v>
      </c>
      <c r="I31" s="196">
        <v>0</v>
      </c>
      <c r="J31" s="196">
        <v>0</v>
      </c>
      <c r="K31" s="196">
        <v>0</v>
      </c>
      <c r="L31" s="200">
        <v>305000</v>
      </c>
      <c r="M31" s="200">
        <f t="shared" si="1"/>
        <v>1956000.14106</v>
      </c>
      <c r="N31" s="200">
        <f t="shared" si="1"/>
        <v>1921999.9374600002</v>
      </c>
      <c r="O31" s="201">
        <v>64927.31</v>
      </c>
      <c r="P31" s="201">
        <v>63798.71</v>
      </c>
      <c r="Q31" s="202">
        <v>8366000</v>
      </c>
      <c r="R31" s="203">
        <f t="shared" si="0"/>
        <v>50</v>
      </c>
      <c r="S31" s="196">
        <v>50</v>
      </c>
      <c r="T31" s="196"/>
      <c r="U31" s="196"/>
      <c r="V31" s="204"/>
    </row>
    <row r="32" spans="1:22" s="205" customFormat="1" ht="12.75">
      <c r="A32" s="194" t="s">
        <v>431</v>
      </c>
      <c r="B32" s="195" t="s">
        <v>30</v>
      </c>
      <c r="C32" s="209" t="s">
        <v>432</v>
      </c>
      <c r="D32" s="210" t="s">
        <v>32</v>
      </c>
      <c r="E32" s="198">
        <v>72</v>
      </c>
      <c r="F32" s="199" t="s">
        <v>31</v>
      </c>
      <c r="G32" s="206">
        <v>6333000</v>
      </c>
      <c r="H32" s="196">
        <v>0</v>
      </c>
      <c r="I32" s="196">
        <v>0</v>
      </c>
      <c r="J32" s="196">
        <v>0</v>
      </c>
      <c r="K32" s="196">
        <v>0</v>
      </c>
      <c r="L32" s="200">
        <v>333000</v>
      </c>
      <c r="M32" s="200">
        <f t="shared" si="1"/>
        <v>2799999.91422</v>
      </c>
      <c r="N32" s="200">
        <f t="shared" si="1"/>
        <v>3199999.9880399997</v>
      </c>
      <c r="O32" s="201">
        <v>92942.97</v>
      </c>
      <c r="P32" s="201">
        <v>106220.54</v>
      </c>
      <c r="Q32" s="202">
        <v>13000000</v>
      </c>
      <c r="R32" s="203">
        <f t="shared" si="0"/>
        <v>51</v>
      </c>
      <c r="S32" s="196">
        <v>49</v>
      </c>
      <c r="T32" s="198" t="s">
        <v>97</v>
      </c>
      <c r="U32" s="198" t="s">
        <v>97</v>
      </c>
      <c r="V32" s="204"/>
    </row>
    <row r="33" spans="1:22" s="205" customFormat="1" ht="12.75">
      <c r="A33" s="194" t="s">
        <v>433</v>
      </c>
      <c r="B33" s="195" t="s">
        <v>434</v>
      </c>
      <c r="C33" s="209" t="s">
        <v>435</v>
      </c>
      <c r="D33" s="210" t="s">
        <v>436</v>
      </c>
      <c r="E33" s="198">
        <v>72</v>
      </c>
      <c r="F33" s="199" t="s">
        <v>437</v>
      </c>
      <c r="G33" s="206">
        <v>3502000</v>
      </c>
      <c r="H33" s="196">
        <v>0</v>
      </c>
      <c r="I33" s="196">
        <v>0</v>
      </c>
      <c r="J33" s="196">
        <v>0</v>
      </c>
      <c r="K33" s="196">
        <v>0</v>
      </c>
      <c r="L33" s="200">
        <v>464000</v>
      </c>
      <c r="M33" s="200">
        <f t="shared" si="1"/>
        <v>3038000.13438</v>
      </c>
      <c r="N33" s="200">
        <f t="shared" si="1"/>
        <v>0</v>
      </c>
      <c r="O33" s="201">
        <v>100843.13</v>
      </c>
      <c r="P33" s="201">
        <v>0</v>
      </c>
      <c r="Q33" s="202">
        <v>5837000</v>
      </c>
      <c r="R33" s="203">
        <f t="shared" si="0"/>
        <v>40</v>
      </c>
      <c r="S33" s="196">
        <v>60</v>
      </c>
      <c r="T33" s="198" t="s">
        <v>97</v>
      </c>
      <c r="U33" s="198" t="s">
        <v>97</v>
      </c>
      <c r="V33" s="204"/>
    </row>
    <row r="34" spans="1:22" s="205" customFormat="1" ht="12.75">
      <c r="A34" s="194" t="s">
        <v>438</v>
      </c>
      <c r="B34" s="195" t="s">
        <v>27</v>
      </c>
      <c r="C34" s="209" t="s">
        <v>439</v>
      </c>
      <c r="D34" s="210" t="s">
        <v>29</v>
      </c>
      <c r="E34" s="198">
        <v>72</v>
      </c>
      <c r="F34" s="199" t="s">
        <v>28</v>
      </c>
      <c r="G34" s="206">
        <v>7198000</v>
      </c>
      <c r="H34" s="196">
        <v>0</v>
      </c>
      <c r="I34" s="196">
        <v>0</v>
      </c>
      <c r="J34" s="196">
        <v>0</v>
      </c>
      <c r="K34" s="196">
        <v>0</v>
      </c>
      <c r="L34" s="200">
        <v>970000</v>
      </c>
      <c r="M34" s="200">
        <f t="shared" si="1"/>
        <v>3291999.97188</v>
      </c>
      <c r="N34" s="200">
        <f t="shared" si="1"/>
        <v>2936000.1261000005</v>
      </c>
      <c r="O34" s="201">
        <v>109274.38</v>
      </c>
      <c r="P34" s="201">
        <v>97457.35</v>
      </c>
      <c r="Q34" s="202">
        <v>11999000</v>
      </c>
      <c r="R34" s="203">
        <f t="shared" si="0"/>
        <v>30</v>
      </c>
      <c r="S34" s="196">
        <v>70</v>
      </c>
      <c r="T34" s="198" t="s">
        <v>97</v>
      </c>
      <c r="U34" s="198" t="s">
        <v>97</v>
      </c>
      <c r="V34" s="204"/>
    </row>
    <row r="35" spans="1:22" ht="12.75">
      <c r="A35" s="216"/>
      <c r="B35" s="217" t="s">
        <v>24</v>
      </c>
      <c r="C35" s="233" t="s">
        <v>440</v>
      </c>
      <c r="D35" s="234">
        <v>31583814</v>
      </c>
      <c r="E35" s="220">
        <v>72</v>
      </c>
      <c r="F35" s="221" t="s">
        <v>26</v>
      </c>
      <c r="G35" s="229">
        <v>8969000</v>
      </c>
      <c r="H35" s="223">
        <v>0</v>
      </c>
      <c r="I35" s="223">
        <v>0</v>
      </c>
      <c r="J35" s="223">
        <v>0</v>
      </c>
      <c r="K35" s="223">
        <v>0</v>
      </c>
      <c r="L35" s="229">
        <v>2339000</v>
      </c>
      <c r="M35" s="224">
        <f t="shared" si="1"/>
        <v>3505000.13094</v>
      </c>
      <c r="N35" s="200">
        <f t="shared" si="1"/>
        <v>3125000.106</v>
      </c>
      <c r="O35" s="230">
        <v>116344.69</v>
      </c>
      <c r="P35" s="230">
        <v>103731</v>
      </c>
      <c r="Q35" s="231">
        <v>12853000</v>
      </c>
      <c r="R35" s="227">
        <f t="shared" si="0"/>
        <v>30</v>
      </c>
      <c r="S35" s="223">
        <v>70</v>
      </c>
      <c r="T35" s="223"/>
      <c r="U35" s="223"/>
      <c r="V35" s="228"/>
    </row>
    <row r="36" spans="1:22" ht="12.75">
      <c r="A36" s="216"/>
      <c r="B36" s="235" t="s">
        <v>24</v>
      </c>
      <c r="C36" s="233" t="s">
        <v>440</v>
      </c>
      <c r="D36" s="234">
        <v>31583814</v>
      </c>
      <c r="E36" s="220">
        <v>72</v>
      </c>
      <c r="F36" s="221" t="s">
        <v>25</v>
      </c>
      <c r="G36" s="222">
        <v>5133000</v>
      </c>
      <c r="H36" s="223">
        <v>0</v>
      </c>
      <c r="I36" s="223">
        <v>0</v>
      </c>
      <c r="J36" s="223">
        <v>0</v>
      </c>
      <c r="K36" s="223">
        <v>0</v>
      </c>
      <c r="L36" s="224">
        <v>233000</v>
      </c>
      <c r="M36" s="224">
        <f t="shared" si="1"/>
        <v>2449999.9626</v>
      </c>
      <c r="N36" s="200">
        <f t="shared" si="1"/>
        <v>2449999.9626</v>
      </c>
      <c r="O36" s="225">
        <v>81325.1</v>
      </c>
      <c r="P36" s="225">
        <v>81325.1</v>
      </c>
      <c r="Q36" s="226">
        <v>7333000</v>
      </c>
      <c r="R36" s="227">
        <f t="shared" si="0"/>
        <v>30</v>
      </c>
      <c r="S36" s="223">
        <v>70</v>
      </c>
      <c r="T36" s="223"/>
      <c r="U36" s="223"/>
      <c r="V36" s="228"/>
    </row>
    <row r="37" spans="1:22" s="205" customFormat="1" ht="12.75">
      <c r="A37" s="194" t="s">
        <v>441</v>
      </c>
      <c r="B37" s="195" t="s">
        <v>24</v>
      </c>
      <c r="C37" s="209" t="s">
        <v>440</v>
      </c>
      <c r="D37" s="236">
        <v>31583814</v>
      </c>
      <c r="E37" s="198">
        <v>72</v>
      </c>
      <c r="F37" s="199" t="s">
        <v>25</v>
      </c>
      <c r="G37" s="206">
        <v>5133000</v>
      </c>
      <c r="H37" s="196">
        <v>0</v>
      </c>
      <c r="I37" s="196">
        <v>0</v>
      </c>
      <c r="J37" s="196">
        <v>0</v>
      </c>
      <c r="K37" s="196">
        <v>0</v>
      </c>
      <c r="L37" s="200">
        <f>SUM(L35:L36)</f>
        <v>2572000</v>
      </c>
      <c r="M37" s="200">
        <f t="shared" si="1"/>
        <v>5955000.093540001</v>
      </c>
      <c r="N37" s="200">
        <f t="shared" si="1"/>
        <v>5575000.068600001</v>
      </c>
      <c r="O37" s="201">
        <f>O35+O36</f>
        <v>197669.79</v>
      </c>
      <c r="P37" s="201">
        <f>P35+P36</f>
        <v>185056.1</v>
      </c>
      <c r="Q37" s="200">
        <f>SUM(Q35:Q36)</f>
        <v>20186000</v>
      </c>
      <c r="R37" s="203">
        <f t="shared" si="0"/>
        <v>30</v>
      </c>
      <c r="S37" s="196">
        <v>70</v>
      </c>
      <c r="T37" s="196"/>
      <c r="U37" s="196"/>
      <c r="V37" s="204"/>
    </row>
    <row r="38" spans="1:22" ht="12.75">
      <c r="A38" s="216"/>
      <c r="B38" s="235" t="s">
        <v>22</v>
      </c>
      <c r="C38" s="218" t="s">
        <v>442</v>
      </c>
      <c r="D38" s="219" t="s">
        <v>16</v>
      </c>
      <c r="E38" s="220">
        <v>72</v>
      </c>
      <c r="F38" s="221" t="s">
        <v>23</v>
      </c>
      <c r="G38" s="222">
        <v>8533000</v>
      </c>
      <c r="H38" s="223">
        <v>0</v>
      </c>
      <c r="I38" s="223">
        <v>0</v>
      </c>
      <c r="J38" s="223">
        <v>0</v>
      </c>
      <c r="K38" s="223">
        <v>0</v>
      </c>
      <c r="L38" s="224">
        <v>1305000</v>
      </c>
      <c r="M38" s="224">
        <f t="shared" si="1"/>
        <v>5384999.9055</v>
      </c>
      <c r="N38" s="200">
        <f t="shared" si="1"/>
        <v>1842999.92514</v>
      </c>
      <c r="O38" s="225">
        <v>178749.25</v>
      </c>
      <c r="P38" s="225">
        <v>61176.39</v>
      </c>
      <c r="Q38" s="226">
        <v>17066000</v>
      </c>
      <c r="R38" s="227">
        <f t="shared" si="0"/>
        <v>50</v>
      </c>
      <c r="S38" s="223">
        <v>50</v>
      </c>
      <c r="T38" s="220" t="s">
        <v>97</v>
      </c>
      <c r="U38" s="220" t="s">
        <v>97</v>
      </c>
      <c r="V38" s="228"/>
    </row>
    <row r="39" spans="1:22" ht="12.75">
      <c r="A39" s="216"/>
      <c r="B39" s="217" t="s">
        <v>15</v>
      </c>
      <c r="C39" s="218" t="s">
        <v>442</v>
      </c>
      <c r="D39" s="219" t="s">
        <v>16</v>
      </c>
      <c r="E39" s="220">
        <v>72</v>
      </c>
      <c r="F39" s="221" t="s">
        <v>21</v>
      </c>
      <c r="G39" s="229">
        <v>10280000</v>
      </c>
      <c r="H39" s="223">
        <v>0</v>
      </c>
      <c r="I39" s="223">
        <v>0</v>
      </c>
      <c r="J39" s="223">
        <v>0</v>
      </c>
      <c r="K39" s="223">
        <v>0</v>
      </c>
      <c r="L39" s="229">
        <v>3297000</v>
      </c>
      <c r="M39" s="224">
        <f t="shared" si="1"/>
        <v>3983999.91582</v>
      </c>
      <c r="N39" s="200">
        <f t="shared" si="1"/>
        <v>2998999.91856</v>
      </c>
      <c r="O39" s="230">
        <v>132244.57</v>
      </c>
      <c r="P39" s="230">
        <v>99548.56</v>
      </c>
      <c r="Q39" s="231">
        <v>10280000</v>
      </c>
      <c r="R39" s="227">
        <f t="shared" si="0"/>
        <v>0</v>
      </c>
      <c r="S39" s="223">
        <v>100</v>
      </c>
      <c r="T39" s="220" t="s">
        <v>97</v>
      </c>
      <c r="U39" s="220" t="s">
        <v>97</v>
      </c>
      <c r="V39" s="228"/>
    </row>
    <row r="40" spans="1:22" ht="12.75">
      <c r="A40" s="216"/>
      <c r="B40" s="217" t="s">
        <v>19</v>
      </c>
      <c r="C40" s="218" t="s">
        <v>442</v>
      </c>
      <c r="D40" s="219" t="s">
        <v>16</v>
      </c>
      <c r="E40" s="220">
        <v>72</v>
      </c>
      <c r="F40" s="221" t="s">
        <v>20</v>
      </c>
      <c r="G40" s="229">
        <v>10272000</v>
      </c>
      <c r="H40" s="223">
        <v>0</v>
      </c>
      <c r="I40" s="223">
        <v>0</v>
      </c>
      <c r="J40" s="223">
        <v>0</v>
      </c>
      <c r="K40" s="223">
        <v>0</v>
      </c>
      <c r="L40" s="229">
        <v>2133000</v>
      </c>
      <c r="M40" s="224">
        <f t="shared" si="1"/>
        <v>5231999.89308</v>
      </c>
      <c r="N40" s="200">
        <f t="shared" si="1"/>
        <v>2906999.9347200003</v>
      </c>
      <c r="O40" s="230">
        <v>173670.58</v>
      </c>
      <c r="P40" s="230">
        <v>96494.72</v>
      </c>
      <c r="Q40" s="231">
        <v>20544000</v>
      </c>
      <c r="R40" s="227">
        <f t="shared" si="0"/>
        <v>50</v>
      </c>
      <c r="S40" s="223">
        <v>50</v>
      </c>
      <c r="T40" s="220" t="s">
        <v>97</v>
      </c>
      <c r="U40" s="220" t="s">
        <v>97</v>
      </c>
      <c r="V40" s="228"/>
    </row>
    <row r="41" spans="1:22" ht="12.75">
      <c r="A41" s="216"/>
      <c r="B41" s="235" t="s">
        <v>17</v>
      </c>
      <c r="C41" s="218" t="s">
        <v>442</v>
      </c>
      <c r="D41" s="219" t="s">
        <v>16</v>
      </c>
      <c r="E41" s="220">
        <v>72</v>
      </c>
      <c r="F41" s="221" t="s">
        <v>18</v>
      </c>
      <c r="G41" s="222">
        <v>9632000</v>
      </c>
      <c r="H41" s="223">
        <v>0</v>
      </c>
      <c r="I41" s="223">
        <v>0</v>
      </c>
      <c r="J41" s="223">
        <v>0</v>
      </c>
      <c r="K41" s="223">
        <v>0</v>
      </c>
      <c r="L41" s="224">
        <v>442000</v>
      </c>
      <c r="M41" s="224">
        <f t="shared" si="1"/>
        <v>4445949.891</v>
      </c>
      <c r="N41" s="200">
        <f t="shared" si="1"/>
        <v>4744050.27612</v>
      </c>
      <c r="O41" s="225">
        <v>147578.5</v>
      </c>
      <c r="P41" s="225">
        <v>157473.62</v>
      </c>
      <c r="Q41" s="226">
        <v>19237000</v>
      </c>
      <c r="R41" s="227">
        <f t="shared" si="0"/>
        <v>50</v>
      </c>
      <c r="S41" s="223">
        <v>50</v>
      </c>
      <c r="T41" s="220" t="s">
        <v>97</v>
      </c>
      <c r="U41" s="220" t="s">
        <v>97</v>
      </c>
      <c r="V41" s="228"/>
    </row>
    <row r="42" spans="1:22" ht="12.75">
      <c r="A42" s="194" t="s">
        <v>443</v>
      </c>
      <c r="B42" s="208" t="s">
        <v>15</v>
      </c>
      <c r="C42" s="215" t="s">
        <v>442</v>
      </c>
      <c r="D42" s="210" t="s">
        <v>16</v>
      </c>
      <c r="E42" s="220">
        <v>72</v>
      </c>
      <c r="F42" s="199" t="s">
        <v>12</v>
      </c>
      <c r="G42" s="211">
        <v>10280000</v>
      </c>
      <c r="H42" s="196">
        <v>0</v>
      </c>
      <c r="I42" s="196">
        <v>0</v>
      </c>
      <c r="J42" s="196">
        <v>0</v>
      </c>
      <c r="K42" s="196">
        <v>0</v>
      </c>
      <c r="L42" s="211">
        <f>SUM(L38:L41)</f>
        <v>7177000</v>
      </c>
      <c r="M42" s="200">
        <f t="shared" si="1"/>
        <v>19046949.6054</v>
      </c>
      <c r="N42" s="200">
        <f t="shared" si="1"/>
        <v>12493050.05454</v>
      </c>
      <c r="O42" s="212">
        <f>O38+O39+O40+O41</f>
        <v>632242.9</v>
      </c>
      <c r="P42" s="212">
        <f>P38+P39+P40+P41</f>
        <v>414693.29000000004</v>
      </c>
      <c r="Q42" s="211">
        <f>SUM(Q38:Q41)</f>
        <v>67127000</v>
      </c>
      <c r="R42" s="203">
        <f t="shared" si="0"/>
        <v>0</v>
      </c>
      <c r="S42" s="196">
        <v>100</v>
      </c>
      <c r="T42" s="198" t="s">
        <v>97</v>
      </c>
      <c r="U42" s="198" t="s">
        <v>97</v>
      </c>
      <c r="V42" s="204"/>
    </row>
    <row r="43" spans="1:22" ht="12.75">
      <c r="A43" s="216"/>
      <c r="B43" s="235" t="s">
        <v>11</v>
      </c>
      <c r="C43" s="218" t="s">
        <v>444</v>
      </c>
      <c r="D43" s="218">
        <v>31651585</v>
      </c>
      <c r="E43" s="220">
        <v>72</v>
      </c>
      <c r="F43" s="221" t="s">
        <v>14</v>
      </c>
      <c r="G43" s="222">
        <v>3336000</v>
      </c>
      <c r="H43" s="223">
        <v>0</v>
      </c>
      <c r="I43" s="223">
        <v>0</v>
      </c>
      <c r="J43" s="223">
        <v>0</v>
      </c>
      <c r="K43" s="223">
        <v>0</v>
      </c>
      <c r="L43" s="224">
        <v>339000</v>
      </c>
      <c r="M43" s="224">
        <f t="shared" si="1"/>
        <v>2023000.0638000001</v>
      </c>
      <c r="N43" s="200">
        <f t="shared" si="1"/>
        <v>974000.09088</v>
      </c>
      <c r="O43" s="225">
        <v>67151.3</v>
      </c>
      <c r="P43" s="225">
        <v>32330.88</v>
      </c>
      <c r="Q43" s="226">
        <v>5561000</v>
      </c>
      <c r="R43" s="227">
        <f t="shared" si="0"/>
        <v>30</v>
      </c>
      <c r="S43" s="223">
        <v>70</v>
      </c>
      <c r="T43" s="223"/>
      <c r="U43" s="223"/>
      <c r="V43" s="228"/>
    </row>
    <row r="44" spans="1:22" ht="12.75">
      <c r="A44" s="216"/>
      <c r="B44" s="235" t="s">
        <v>11</v>
      </c>
      <c r="C44" s="218" t="s">
        <v>444</v>
      </c>
      <c r="D44" s="218">
        <v>31651585</v>
      </c>
      <c r="E44" s="220">
        <v>72</v>
      </c>
      <c r="F44" s="221" t="s">
        <v>13</v>
      </c>
      <c r="G44" s="222">
        <v>4096000</v>
      </c>
      <c r="H44" s="223">
        <v>0</v>
      </c>
      <c r="I44" s="223">
        <v>0</v>
      </c>
      <c r="J44" s="223">
        <v>0</v>
      </c>
      <c r="K44" s="223">
        <v>0</v>
      </c>
      <c r="L44" s="224">
        <v>555000</v>
      </c>
      <c r="M44" s="224">
        <f t="shared" si="1"/>
        <v>3167999.84958</v>
      </c>
      <c r="N44" s="200">
        <f t="shared" si="1"/>
        <v>372999.94758000004</v>
      </c>
      <c r="O44" s="225">
        <v>105158.33</v>
      </c>
      <c r="P44" s="225">
        <v>12381.33</v>
      </c>
      <c r="Q44" s="226">
        <v>6830000</v>
      </c>
      <c r="R44" s="227">
        <f t="shared" si="0"/>
        <v>30</v>
      </c>
      <c r="S44" s="223">
        <v>70</v>
      </c>
      <c r="T44" s="223"/>
      <c r="U44" s="223"/>
      <c r="V44" s="228"/>
    </row>
    <row r="45" spans="1:22" ht="13.5" thickBot="1">
      <c r="A45" s="237" t="s">
        <v>445</v>
      </c>
      <c r="B45" s="238" t="s">
        <v>11</v>
      </c>
      <c r="C45" s="239" t="s">
        <v>444</v>
      </c>
      <c r="D45" s="239">
        <v>31651585</v>
      </c>
      <c r="E45" s="240">
        <v>72</v>
      </c>
      <c r="F45" s="241" t="s">
        <v>12</v>
      </c>
      <c r="G45" s="242">
        <v>4096000</v>
      </c>
      <c r="H45" s="243">
        <v>0</v>
      </c>
      <c r="I45" s="243">
        <v>0</v>
      </c>
      <c r="J45" s="243">
        <v>0</v>
      </c>
      <c r="K45" s="243">
        <v>0</v>
      </c>
      <c r="L45" s="244">
        <f>SUM(L43:L44)</f>
        <v>894000</v>
      </c>
      <c r="M45" s="244">
        <f t="shared" si="1"/>
        <v>5190999.913380001</v>
      </c>
      <c r="N45" s="244">
        <f t="shared" si="1"/>
        <v>1347000.03846</v>
      </c>
      <c r="O45" s="245">
        <f>O43+O44</f>
        <v>172309.63</v>
      </c>
      <c r="P45" s="245">
        <f>P43+P44</f>
        <v>44712.21</v>
      </c>
      <c r="Q45" s="244">
        <f>SUM(Q43:Q44)</f>
        <v>12391000</v>
      </c>
      <c r="R45" s="246">
        <f t="shared" si="0"/>
        <v>30</v>
      </c>
      <c r="S45" s="243">
        <v>70</v>
      </c>
      <c r="T45" s="243"/>
      <c r="U45" s="243"/>
      <c r="V45" s="247"/>
    </row>
    <row r="46" spans="12:16" ht="12.75">
      <c r="L46" s="248">
        <f>SUM(L11:L25)+L28+L29+L30+L31+L32+L33+L34+L37+L42+L45</f>
        <v>35288000</v>
      </c>
      <c r="M46" s="249">
        <f>SUM(M11:M25)+M28+M29+M30+M31+M32+M33+M34+M37+M42+M45</f>
        <v>93322950.25943999</v>
      </c>
      <c r="N46" s="249">
        <f>SUM(N11:N25)+N28+N29+N30+N31+N32+N33+N34+N37+N42+N45</f>
        <v>65590051.24584001</v>
      </c>
      <c r="O46" s="249">
        <f>SUM(O11:O25)+O28+O29+O30+O31+O32+O33+O34+O37+O42+O45</f>
        <v>3097754.4399999995</v>
      </c>
      <c r="P46" s="249">
        <f>SUM(P11:P25)+P28+P29+P30+P31+P32+P33+P34+P37+P42+P45</f>
        <v>2177190.8400000003</v>
      </c>
    </row>
    <row r="47" ht="12.75">
      <c r="A47" s="187" t="s">
        <v>446</v>
      </c>
    </row>
    <row r="49" spans="1:20" s="179" customFormat="1" ht="17.25" customHeight="1">
      <c r="A49" s="179" t="s">
        <v>447</v>
      </c>
      <c r="B49" s="250"/>
      <c r="C49" s="251"/>
      <c r="D49" s="252"/>
      <c r="E49" s="253"/>
      <c r="F49" s="253"/>
      <c r="G49" s="253"/>
      <c r="H49" s="253"/>
      <c r="I49" s="254"/>
      <c r="J49" s="252"/>
      <c r="K49" s="252"/>
      <c r="L49" s="255"/>
      <c r="M49" s="255"/>
      <c r="N49" s="255"/>
      <c r="O49" s="255"/>
      <c r="P49" s="255"/>
      <c r="Q49" s="255"/>
      <c r="R49" s="255"/>
      <c r="S49" s="255"/>
      <c r="T49" s="255"/>
    </row>
    <row r="50" spans="1:19" s="179" customFormat="1" ht="13.5">
      <c r="A50" s="485" t="s">
        <v>448</v>
      </c>
      <c r="B50" s="485"/>
      <c r="C50" s="485"/>
      <c r="D50" s="485"/>
      <c r="E50" s="485"/>
      <c r="F50" s="485"/>
      <c r="G50" s="485"/>
      <c r="H50" s="485"/>
      <c r="I50" s="485"/>
      <c r="J50" s="256"/>
      <c r="K50" s="256"/>
      <c r="L50" s="256"/>
      <c r="M50" s="256"/>
      <c r="N50" s="256"/>
      <c r="O50" s="256"/>
      <c r="P50" s="256"/>
      <c r="Q50" s="256"/>
      <c r="R50" s="256"/>
      <c r="S50" s="256"/>
    </row>
    <row r="51" spans="1:19" s="179" customFormat="1" ht="13.5">
      <c r="A51" s="485" t="s">
        <v>449</v>
      </c>
      <c r="B51" s="485"/>
      <c r="C51" s="485"/>
      <c r="D51" s="485"/>
      <c r="E51" s="485"/>
      <c r="F51" s="485"/>
      <c r="G51" s="485"/>
      <c r="H51" s="485"/>
      <c r="I51" s="485"/>
      <c r="J51" s="485"/>
      <c r="K51" s="486"/>
      <c r="L51" s="486"/>
      <c r="M51" s="486"/>
      <c r="N51" s="486"/>
      <c r="O51" s="486"/>
      <c r="P51" s="486"/>
      <c r="Q51" s="486"/>
      <c r="R51" s="486"/>
      <c r="S51" s="486"/>
    </row>
    <row r="52" s="179" customFormat="1" ht="13.5">
      <c r="A52" s="179" t="s">
        <v>362</v>
      </c>
    </row>
    <row r="53" s="179" customFormat="1" ht="13.5">
      <c r="A53" s="179" t="s">
        <v>363</v>
      </c>
    </row>
    <row r="54" s="179" customFormat="1" ht="13.5"/>
    <row r="55" spans="1:21" s="179" customFormat="1" ht="215.25" customHeight="1">
      <c r="A55" s="487" t="s">
        <v>450</v>
      </c>
      <c r="B55" s="487"/>
      <c r="C55" s="487"/>
      <c r="D55" s="487"/>
      <c r="E55" s="487"/>
      <c r="F55" s="487"/>
      <c r="G55" s="487"/>
      <c r="H55" s="487"/>
      <c r="I55" s="487"/>
      <c r="J55" s="487"/>
      <c r="K55" s="487"/>
      <c r="L55" s="487"/>
      <c r="M55" s="487"/>
      <c r="N55" s="487"/>
      <c r="O55" s="487"/>
      <c r="P55" s="487"/>
      <c r="Q55" s="487"/>
      <c r="R55" s="487"/>
      <c r="S55" s="487"/>
      <c r="T55" s="487"/>
      <c r="U55" s="487"/>
    </row>
    <row r="56" spans="1:19" s="186" customFormat="1" ht="33" customHeight="1">
      <c r="A56" s="456" t="s">
        <v>383</v>
      </c>
      <c r="B56" s="457"/>
      <c r="C56" s="457"/>
      <c r="D56" s="457"/>
      <c r="E56" s="457"/>
      <c r="F56" s="457"/>
      <c r="G56" s="457"/>
      <c r="H56" s="457"/>
      <c r="I56" s="457"/>
      <c r="J56" s="457"/>
      <c r="K56" s="457"/>
      <c r="L56" s="457"/>
      <c r="M56" s="457"/>
      <c r="N56" s="457"/>
      <c r="O56" s="457"/>
      <c r="P56" s="457"/>
      <c r="Q56" s="457"/>
      <c r="R56" s="457"/>
      <c r="S56" s="457"/>
    </row>
    <row r="57" spans="1:23" s="181" customFormat="1" ht="13.5">
      <c r="A57" s="178" t="s">
        <v>384</v>
      </c>
      <c r="W57" s="180"/>
    </row>
    <row r="58" spans="1:23" s="181" customFormat="1" ht="13.5">
      <c r="A58" s="178" t="s">
        <v>385</v>
      </c>
      <c r="W58" s="180"/>
    </row>
    <row r="59" ht="13.5" thickBot="1"/>
    <row r="60" spans="1:22" s="188" customFormat="1" ht="59.25" customHeight="1">
      <c r="A60" s="470" t="s">
        <v>386</v>
      </c>
      <c r="B60" s="452" t="s">
        <v>387</v>
      </c>
      <c r="C60" s="473" t="s">
        <v>388</v>
      </c>
      <c r="D60" s="473" t="s">
        <v>85</v>
      </c>
      <c r="E60" s="476" t="s">
        <v>389</v>
      </c>
      <c r="F60" s="458" t="s">
        <v>390</v>
      </c>
      <c r="G60" s="460" t="s">
        <v>451</v>
      </c>
      <c r="H60" s="439" t="s">
        <v>392</v>
      </c>
      <c r="I60" s="462"/>
      <c r="J60" s="462"/>
      <c r="K60" s="462"/>
      <c r="L60" s="462"/>
      <c r="M60" s="463"/>
      <c r="N60" s="441"/>
      <c r="O60" s="464" t="s">
        <v>393</v>
      </c>
      <c r="P60" s="465"/>
      <c r="Q60" s="466" t="s">
        <v>452</v>
      </c>
      <c r="R60" s="468" t="s">
        <v>73</v>
      </c>
      <c r="S60" s="448" t="s">
        <v>81</v>
      </c>
      <c r="T60" s="450" t="s">
        <v>395</v>
      </c>
      <c r="U60" s="452" t="s">
        <v>396</v>
      </c>
      <c r="V60" s="454" t="s">
        <v>9</v>
      </c>
    </row>
    <row r="61" spans="1:22" s="179" customFormat="1" ht="56.25" customHeight="1" thickBot="1">
      <c r="A61" s="471"/>
      <c r="B61" s="472"/>
      <c r="C61" s="474"/>
      <c r="D61" s="475"/>
      <c r="E61" s="477"/>
      <c r="F61" s="459"/>
      <c r="G61" s="461"/>
      <c r="H61" s="189">
        <v>2004</v>
      </c>
      <c r="I61" s="190">
        <v>2005</v>
      </c>
      <c r="J61" s="191">
        <v>2006</v>
      </c>
      <c r="K61" s="191">
        <v>2007</v>
      </c>
      <c r="L61" s="191">
        <v>2008</v>
      </c>
      <c r="M61" s="191">
        <v>2009</v>
      </c>
      <c r="N61" s="257">
        <v>2010</v>
      </c>
      <c r="O61" s="257">
        <v>2009</v>
      </c>
      <c r="P61" s="192">
        <v>2010</v>
      </c>
      <c r="Q61" s="467"/>
      <c r="R61" s="469"/>
      <c r="S61" s="449"/>
      <c r="T61" s="451"/>
      <c r="U61" s="453"/>
      <c r="V61" s="455"/>
    </row>
    <row r="62" spans="1:22" s="205" customFormat="1" ht="12.75">
      <c r="A62" s="194" t="s">
        <v>397</v>
      </c>
      <c r="B62" s="197" t="s">
        <v>138</v>
      </c>
      <c r="C62" s="197" t="s">
        <v>453</v>
      </c>
      <c r="D62" s="258">
        <v>44205651</v>
      </c>
      <c r="E62" s="198">
        <v>72</v>
      </c>
      <c r="F62" s="259" t="s">
        <v>139</v>
      </c>
      <c r="G62" s="260">
        <v>104106.44</v>
      </c>
      <c r="H62" s="261"/>
      <c r="I62" s="262"/>
      <c r="J62" s="262"/>
      <c r="K62" s="262"/>
      <c r="L62" s="263"/>
      <c r="M62" s="264">
        <f aca="true" t="shared" si="2" ref="M62:M127">(O62*30.126)</f>
        <v>906280.458</v>
      </c>
      <c r="N62" s="265">
        <f>P62*30.126</f>
        <v>2188503.27</v>
      </c>
      <c r="O62" s="266">
        <v>30083</v>
      </c>
      <c r="P62" s="266">
        <v>72645</v>
      </c>
      <c r="Q62" s="260">
        <v>106573.19</v>
      </c>
      <c r="R62" s="267">
        <f>100-S62</f>
        <v>34</v>
      </c>
      <c r="S62" s="268">
        <v>66</v>
      </c>
      <c r="T62" s="196"/>
      <c r="U62" s="196"/>
      <c r="V62" s="204"/>
    </row>
    <row r="63" spans="1:22" s="205" customFormat="1" ht="12.75">
      <c r="A63" s="194" t="s">
        <v>399</v>
      </c>
      <c r="B63" s="269" t="s">
        <v>140</v>
      </c>
      <c r="C63" s="197" t="s">
        <v>454</v>
      </c>
      <c r="D63" s="270">
        <v>31384081</v>
      </c>
      <c r="E63" s="198">
        <v>72</v>
      </c>
      <c r="F63" s="271" t="s">
        <v>141</v>
      </c>
      <c r="G63" s="272">
        <v>182095</v>
      </c>
      <c r="H63" s="273"/>
      <c r="I63" s="196"/>
      <c r="J63" s="196"/>
      <c r="K63" s="196"/>
      <c r="L63" s="200"/>
      <c r="M63" s="264">
        <f t="shared" si="2"/>
        <v>3099121.872</v>
      </c>
      <c r="N63" s="265">
        <f aca="true" t="shared" si="3" ref="N63:N128">P63*30.126</f>
        <v>2014224.36</v>
      </c>
      <c r="O63" s="274">
        <v>102872</v>
      </c>
      <c r="P63" s="274">
        <v>66860</v>
      </c>
      <c r="Q63" s="272">
        <v>308399</v>
      </c>
      <c r="R63" s="267">
        <f aca="true" t="shared" si="4" ref="R63:R128">100-S63</f>
        <v>41</v>
      </c>
      <c r="S63" s="275">
        <v>59</v>
      </c>
      <c r="T63" s="198"/>
      <c r="U63" s="198"/>
      <c r="V63" s="204"/>
    </row>
    <row r="64" spans="1:22" s="205" customFormat="1" ht="12.75">
      <c r="A64" s="194" t="s">
        <v>372</v>
      </c>
      <c r="B64" s="197" t="s">
        <v>142</v>
      </c>
      <c r="C64" s="197" t="s">
        <v>455</v>
      </c>
      <c r="D64" s="276">
        <v>31722156</v>
      </c>
      <c r="E64" s="198">
        <v>72</v>
      </c>
      <c r="F64" s="259" t="s">
        <v>143</v>
      </c>
      <c r="G64" s="272">
        <v>163704.94</v>
      </c>
      <c r="H64" s="273"/>
      <c r="I64" s="196"/>
      <c r="J64" s="196"/>
      <c r="K64" s="196"/>
      <c r="L64" s="200"/>
      <c r="M64" s="264">
        <f t="shared" si="2"/>
        <v>967044.6000000001</v>
      </c>
      <c r="N64" s="265">
        <f t="shared" si="3"/>
        <v>3928430.4000000004</v>
      </c>
      <c r="O64" s="274">
        <v>32100</v>
      </c>
      <c r="P64" s="274">
        <v>130400</v>
      </c>
      <c r="Q64" s="272">
        <v>169839.17</v>
      </c>
      <c r="R64" s="267">
        <f t="shared" si="4"/>
        <v>48</v>
      </c>
      <c r="S64" s="275">
        <v>52</v>
      </c>
      <c r="T64" s="196"/>
      <c r="U64" s="196"/>
      <c r="V64" s="204"/>
    </row>
    <row r="65" spans="1:22" s="205" customFormat="1" ht="12.75">
      <c r="A65" s="194" t="s">
        <v>373</v>
      </c>
      <c r="B65" s="277" t="s">
        <v>144</v>
      </c>
      <c r="C65" s="197" t="s">
        <v>456</v>
      </c>
      <c r="D65" s="270">
        <v>31102689</v>
      </c>
      <c r="E65" s="198">
        <v>72</v>
      </c>
      <c r="F65" s="278" t="s">
        <v>145</v>
      </c>
      <c r="G65" s="272">
        <v>200000</v>
      </c>
      <c r="H65" s="273"/>
      <c r="I65" s="196"/>
      <c r="J65" s="196"/>
      <c r="K65" s="196"/>
      <c r="L65" s="200"/>
      <c r="M65" s="264">
        <f t="shared" si="2"/>
        <v>1726882.5720000002</v>
      </c>
      <c r="N65" s="265">
        <f t="shared" si="3"/>
        <v>2585985.714</v>
      </c>
      <c r="O65" s="274">
        <v>57322</v>
      </c>
      <c r="P65" s="274">
        <v>85839</v>
      </c>
      <c r="Q65" s="272">
        <v>285686</v>
      </c>
      <c r="R65" s="267">
        <f t="shared" si="4"/>
        <v>30</v>
      </c>
      <c r="S65" s="275">
        <v>70</v>
      </c>
      <c r="T65" s="198"/>
      <c r="U65" s="198"/>
      <c r="V65" s="204"/>
    </row>
    <row r="66" spans="1:22" s="205" customFormat="1" ht="12.75">
      <c r="A66" s="194" t="s">
        <v>374</v>
      </c>
      <c r="B66" s="197" t="s">
        <v>146</v>
      </c>
      <c r="C66" s="197" t="s">
        <v>457</v>
      </c>
      <c r="D66" s="258">
        <v>31329209</v>
      </c>
      <c r="E66" s="198">
        <v>72</v>
      </c>
      <c r="F66" s="259" t="s">
        <v>147</v>
      </c>
      <c r="G66" s="272">
        <v>200000</v>
      </c>
      <c r="H66" s="273"/>
      <c r="I66" s="196"/>
      <c r="J66" s="196"/>
      <c r="K66" s="196"/>
      <c r="L66" s="200"/>
      <c r="M66" s="264">
        <f t="shared" si="2"/>
        <v>1678138.7040000001</v>
      </c>
      <c r="N66" s="265">
        <f t="shared" si="3"/>
        <v>2806598.412</v>
      </c>
      <c r="O66" s="274">
        <v>55704</v>
      </c>
      <c r="P66" s="274">
        <v>93162</v>
      </c>
      <c r="Q66" s="272">
        <v>335000</v>
      </c>
      <c r="R66" s="267">
        <f t="shared" si="4"/>
        <v>40</v>
      </c>
      <c r="S66" s="275">
        <v>60</v>
      </c>
      <c r="T66" s="196"/>
      <c r="U66" s="196"/>
      <c r="V66" s="204"/>
    </row>
    <row r="67" spans="1:22" s="205" customFormat="1" ht="12.75">
      <c r="A67" s="194" t="s">
        <v>375</v>
      </c>
      <c r="B67" s="279" t="s">
        <v>458</v>
      </c>
      <c r="C67" s="197" t="s">
        <v>459</v>
      </c>
      <c r="D67" s="280">
        <v>36126055</v>
      </c>
      <c r="E67" s="198">
        <v>72</v>
      </c>
      <c r="F67" s="259" t="s">
        <v>460</v>
      </c>
      <c r="G67" s="272">
        <v>175382</v>
      </c>
      <c r="H67" s="273"/>
      <c r="I67" s="196"/>
      <c r="J67" s="196"/>
      <c r="K67" s="196"/>
      <c r="L67" s="211"/>
      <c r="M67" s="264">
        <f t="shared" si="2"/>
        <v>1377692.1060000001</v>
      </c>
      <c r="N67" s="265">
        <f t="shared" si="3"/>
        <v>0</v>
      </c>
      <c r="O67" s="274">
        <v>45731</v>
      </c>
      <c r="P67" s="274">
        <v>0</v>
      </c>
      <c r="Q67" s="272">
        <v>251098</v>
      </c>
      <c r="R67" s="267">
        <f t="shared" si="4"/>
        <v>22</v>
      </c>
      <c r="S67" s="275">
        <v>78</v>
      </c>
      <c r="T67" s="198"/>
      <c r="U67" s="198"/>
      <c r="V67" s="204"/>
    </row>
    <row r="68" spans="1:22" s="205" customFormat="1" ht="12.75">
      <c r="A68" s="194" t="s">
        <v>376</v>
      </c>
      <c r="B68" s="197" t="s">
        <v>148</v>
      </c>
      <c r="C68" s="197" t="s">
        <v>461</v>
      </c>
      <c r="D68" s="281">
        <v>35917571</v>
      </c>
      <c r="E68" s="198">
        <v>72</v>
      </c>
      <c r="F68" s="278" t="s">
        <v>149</v>
      </c>
      <c r="G68" s="272">
        <v>195250</v>
      </c>
      <c r="H68" s="273"/>
      <c r="I68" s="196"/>
      <c r="J68" s="196"/>
      <c r="K68" s="196"/>
      <c r="L68" s="200"/>
      <c r="M68" s="264">
        <f t="shared" si="2"/>
        <v>753150</v>
      </c>
      <c r="N68" s="265">
        <f t="shared" si="3"/>
        <v>2937285</v>
      </c>
      <c r="O68" s="282">
        <v>25000</v>
      </c>
      <c r="P68" s="282">
        <v>97500</v>
      </c>
      <c r="Q68" s="272">
        <v>285000</v>
      </c>
      <c r="R68" s="267">
        <f t="shared" si="4"/>
        <v>31</v>
      </c>
      <c r="S68" s="275">
        <v>69</v>
      </c>
      <c r="T68" s="196"/>
      <c r="U68" s="196"/>
      <c r="V68" s="204"/>
    </row>
    <row r="69" spans="1:22" s="205" customFormat="1" ht="12.75">
      <c r="A69" s="194" t="s">
        <v>377</v>
      </c>
      <c r="B69" s="197" t="s">
        <v>150</v>
      </c>
      <c r="C69" s="197" t="s">
        <v>462</v>
      </c>
      <c r="D69" s="276">
        <v>36736490</v>
      </c>
      <c r="E69" s="198">
        <v>72</v>
      </c>
      <c r="F69" s="259" t="s">
        <v>151</v>
      </c>
      <c r="G69" s="272">
        <v>114776.04</v>
      </c>
      <c r="H69" s="273"/>
      <c r="I69" s="196"/>
      <c r="J69" s="196"/>
      <c r="K69" s="196"/>
      <c r="L69" s="211"/>
      <c r="M69" s="264">
        <f t="shared" si="2"/>
        <v>160481.20200000002</v>
      </c>
      <c r="N69" s="265">
        <f t="shared" si="3"/>
        <v>3209111.898</v>
      </c>
      <c r="O69" s="274">
        <v>5327</v>
      </c>
      <c r="P69" s="274">
        <v>106523</v>
      </c>
      <c r="Q69" s="272">
        <v>117621.25</v>
      </c>
      <c r="R69" s="267">
        <f t="shared" si="4"/>
        <v>30</v>
      </c>
      <c r="S69" s="275">
        <v>70</v>
      </c>
      <c r="T69" s="196"/>
      <c r="U69" s="196"/>
      <c r="V69" s="204"/>
    </row>
    <row r="70" spans="1:22" s="205" customFormat="1" ht="12.75">
      <c r="A70" s="194" t="s">
        <v>378</v>
      </c>
      <c r="B70" s="197" t="s">
        <v>152</v>
      </c>
      <c r="C70" s="197" t="s">
        <v>463</v>
      </c>
      <c r="D70" s="276">
        <v>34146237</v>
      </c>
      <c r="E70" s="198">
        <v>72</v>
      </c>
      <c r="F70" s="259" t="s">
        <v>153</v>
      </c>
      <c r="G70" s="272">
        <v>116309</v>
      </c>
      <c r="H70" s="273"/>
      <c r="I70" s="196"/>
      <c r="J70" s="196"/>
      <c r="K70" s="196"/>
      <c r="L70" s="211"/>
      <c r="M70" s="264">
        <f t="shared" si="2"/>
        <v>784782.3</v>
      </c>
      <c r="N70" s="265">
        <f t="shared" si="3"/>
        <v>2238120.792</v>
      </c>
      <c r="O70" s="282">
        <v>26050</v>
      </c>
      <c r="P70" s="282">
        <v>74292</v>
      </c>
      <c r="Q70" s="272">
        <v>166155</v>
      </c>
      <c r="R70" s="267">
        <f t="shared" si="4"/>
        <v>30</v>
      </c>
      <c r="S70" s="275">
        <v>70</v>
      </c>
      <c r="T70" s="196"/>
      <c r="U70" s="196"/>
      <c r="V70" s="204"/>
    </row>
    <row r="71" spans="1:22" s="205" customFormat="1" ht="12.75">
      <c r="A71" s="194" t="s">
        <v>379</v>
      </c>
      <c r="B71" s="277" t="s">
        <v>71</v>
      </c>
      <c r="C71" s="197" t="s">
        <v>464</v>
      </c>
      <c r="D71" s="270">
        <v>35728256</v>
      </c>
      <c r="E71" s="198">
        <v>72</v>
      </c>
      <c r="F71" s="278" t="s">
        <v>154</v>
      </c>
      <c r="G71" s="272">
        <v>111940</v>
      </c>
      <c r="H71" s="273"/>
      <c r="I71" s="196"/>
      <c r="J71" s="196"/>
      <c r="K71" s="196"/>
      <c r="L71" s="211"/>
      <c r="M71" s="264">
        <f t="shared" si="2"/>
        <v>686179.902</v>
      </c>
      <c r="N71" s="265">
        <f t="shared" si="3"/>
        <v>1657442.142</v>
      </c>
      <c r="O71" s="282">
        <v>22777</v>
      </c>
      <c r="P71" s="282">
        <v>55017</v>
      </c>
      <c r="Q71" s="272">
        <v>161298</v>
      </c>
      <c r="R71" s="267">
        <f t="shared" si="4"/>
        <v>31</v>
      </c>
      <c r="S71" s="275">
        <v>69</v>
      </c>
      <c r="T71" s="196"/>
      <c r="U71" s="196"/>
      <c r="V71" s="204"/>
    </row>
    <row r="72" spans="1:22" s="205" customFormat="1" ht="12.75">
      <c r="A72" s="194" t="s">
        <v>413</v>
      </c>
      <c r="B72" s="277" t="s">
        <v>155</v>
      </c>
      <c r="C72" s="197" t="s">
        <v>465</v>
      </c>
      <c r="D72" s="270">
        <v>31568963</v>
      </c>
      <c r="E72" s="198">
        <v>72</v>
      </c>
      <c r="F72" s="278" t="s">
        <v>156</v>
      </c>
      <c r="G72" s="272">
        <v>190000</v>
      </c>
      <c r="H72" s="273"/>
      <c r="I72" s="196"/>
      <c r="J72" s="196"/>
      <c r="K72" s="196"/>
      <c r="L72" s="211"/>
      <c r="M72" s="264">
        <f t="shared" si="2"/>
        <v>1144788</v>
      </c>
      <c r="N72" s="265">
        <f t="shared" si="3"/>
        <v>1897938</v>
      </c>
      <c r="O72" s="282">
        <v>38000</v>
      </c>
      <c r="P72" s="282">
        <v>63000</v>
      </c>
      <c r="Q72" s="272">
        <v>316666</v>
      </c>
      <c r="R72" s="267">
        <f t="shared" si="4"/>
        <v>40</v>
      </c>
      <c r="S72" s="275">
        <v>60</v>
      </c>
      <c r="T72" s="196"/>
      <c r="U72" s="196"/>
      <c r="V72" s="204"/>
    </row>
    <row r="73" spans="1:22" s="205" customFormat="1" ht="12.75">
      <c r="A73" s="194" t="s">
        <v>415</v>
      </c>
      <c r="B73" s="197" t="s">
        <v>157</v>
      </c>
      <c r="C73" s="197" t="s">
        <v>466</v>
      </c>
      <c r="D73" s="276">
        <v>34134727</v>
      </c>
      <c r="E73" s="198">
        <v>72</v>
      </c>
      <c r="F73" s="259" t="s">
        <v>158</v>
      </c>
      <c r="G73" s="272">
        <v>79091.22</v>
      </c>
      <c r="H73" s="273"/>
      <c r="I73" s="196"/>
      <c r="J73" s="196"/>
      <c r="K73" s="196"/>
      <c r="L73" s="200"/>
      <c r="M73" s="264">
        <f t="shared" si="2"/>
        <v>210882</v>
      </c>
      <c r="N73" s="265">
        <f t="shared" si="3"/>
        <v>2108820</v>
      </c>
      <c r="O73" s="282">
        <v>7000</v>
      </c>
      <c r="P73" s="282">
        <v>70000</v>
      </c>
      <c r="Q73" s="272">
        <v>81083.72</v>
      </c>
      <c r="R73" s="267">
        <f t="shared" si="4"/>
        <v>30</v>
      </c>
      <c r="S73" s="275">
        <v>70</v>
      </c>
      <c r="T73" s="198"/>
      <c r="U73" s="198"/>
      <c r="V73" s="204"/>
    </row>
    <row r="74" spans="1:22" s="205" customFormat="1" ht="12.75">
      <c r="A74" s="194" t="s">
        <v>417</v>
      </c>
      <c r="B74" s="197" t="s">
        <v>159</v>
      </c>
      <c r="C74" s="197" t="s">
        <v>467</v>
      </c>
      <c r="D74" s="276">
        <v>36675431</v>
      </c>
      <c r="E74" s="198">
        <v>72</v>
      </c>
      <c r="F74" s="259" t="s">
        <v>160</v>
      </c>
      <c r="G74" s="272">
        <v>178002</v>
      </c>
      <c r="H74" s="273"/>
      <c r="I74" s="196"/>
      <c r="J74" s="196"/>
      <c r="K74" s="196"/>
      <c r="L74" s="200"/>
      <c r="M74" s="264">
        <f t="shared" si="2"/>
        <v>917577.708</v>
      </c>
      <c r="N74" s="265">
        <f t="shared" si="3"/>
        <v>2946744.5640000002</v>
      </c>
      <c r="O74" s="274">
        <v>30458</v>
      </c>
      <c r="P74" s="274">
        <v>97814</v>
      </c>
      <c r="Q74" s="272">
        <v>252612</v>
      </c>
      <c r="R74" s="267">
        <f t="shared" si="4"/>
        <v>30</v>
      </c>
      <c r="S74" s="275">
        <v>70</v>
      </c>
      <c r="T74" s="196"/>
      <c r="U74" s="196"/>
      <c r="V74" s="204"/>
    </row>
    <row r="75" spans="1:22" s="205" customFormat="1" ht="12.75">
      <c r="A75" s="194" t="s">
        <v>419</v>
      </c>
      <c r="B75" s="283" t="s">
        <v>161</v>
      </c>
      <c r="C75" s="197" t="s">
        <v>468</v>
      </c>
      <c r="D75" s="284">
        <v>591998</v>
      </c>
      <c r="E75" s="198">
        <v>72</v>
      </c>
      <c r="F75" s="278" t="s">
        <v>162</v>
      </c>
      <c r="G75" s="272">
        <v>168000</v>
      </c>
      <c r="H75" s="273"/>
      <c r="I75" s="196"/>
      <c r="J75" s="196"/>
      <c r="K75" s="196"/>
      <c r="L75" s="211"/>
      <c r="M75" s="264">
        <f t="shared" si="2"/>
        <v>1235166</v>
      </c>
      <c r="N75" s="265">
        <f t="shared" si="3"/>
        <v>2410080</v>
      </c>
      <c r="O75" s="274">
        <v>41000</v>
      </c>
      <c r="P75" s="274">
        <v>80000</v>
      </c>
      <c r="Q75" s="272">
        <v>296000</v>
      </c>
      <c r="R75" s="267">
        <f t="shared" si="4"/>
        <v>41</v>
      </c>
      <c r="S75" s="275">
        <v>59</v>
      </c>
      <c r="T75" s="198"/>
      <c r="U75" s="198"/>
      <c r="V75" s="204"/>
    </row>
    <row r="76" spans="1:22" s="205" customFormat="1" ht="12.75">
      <c r="A76" s="194" t="s">
        <v>421</v>
      </c>
      <c r="B76" s="197" t="s">
        <v>163</v>
      </c>
      <c r="C76" s="197" t="s">
        <v>469</v>
      </c>
      <c r="D76" s="270">
        <v>35880236</v>
      </c>
      <c r="E76" s="198">
        <v>72</v>
      </c>
      <c r="F76" s="259" t="s">
        <v>164</v>
      </c>
      <c r="G76" s="272">
        <v>199268</v>
      </c>
      <c r="H76" s="273"/>
      <c r="I76" s="196"/>
      <c r="J76" s="196"/>
      <c r="K76" s="196"/>
      <c r="L76" s="200"/>
      <c r="M76" s="264">
        <f t="shared" si="2"/>
        <v>708202.008</v>
      </c>
      <c r="N76" s="265">
        <f t="shared" si="3"/>
        <v>3852332.1240000003</v>
      </c>
      <c r="O76" s="282">
        <v>23508</v>
      </c>
      <c r="P76" s="282">
        <v>127874</v>
      </c>
      <c r="Q76" s="272">
        <v>284669</v>
      </c>
      <c r="R76" s="267">
        <f t="shared" si="4"/>
        <v>30</v>
      </c>
      <c r="S76" s="275">
        <v>70</v>
      </c>
      <c r="T76" s="198"/>
      <c r="U76" s="198"/>
      <c r="V76" s="204"/>
    </row>
    <row r="77" spans="1:22" ht="12.75">
      <c r="A77" s="216"/>
      <c r="B77" s="285" t="s">
        <v>165</v>
      </c>
      <c r="C77" s="285" t="s">
        <v>470</v>
      </c>
      <c r="D77" s="286">
        <v>31652859</v>
      </c>
      <c r="E77" s="198">
        <v>72</v>
      </c>
      <c r="F77" s="259" t="s">
        <v>166</v>
      </c>
      <c r="G77" s="287">
        <v>200000</v>
      </c>
      <c r="H77" s="288"/>
      <c r="I77" s="223"/>
      <c r="J77" s="223"/>
      <c r="K77" s="223"/>
      <c r="L77" s="224"/>
      <c r="M77" s="289">
        <f t="shared" si="2"/>
        <v>2539923.06</v>
      </c>
      <c r="N77" s="265">
        <f t="shared" si="3"/>
        <v>2681033.244</v>
      </c>
      <c r="O77" s="290">
        <v>84310</v>
      </c>
      <c r="P77" s="290">
        <v>88994</v>
      </c>
      <c r="Q77" s="287">
        <v>340000</v>
      </c>
      <c r="R77" s="267">
        <f t="shared" si="4"/>
        <v>41</v>
      </c>
      <c r="S77" s="275">
        <v>59</v>
      </c>
      <c r="T77" s="220"/>
      <c r="U77" s="220"/>
      <c r="V77" s="228"/>
    </row>
    <row r="78" spans="1:22" ht="12.75">
      <c r="A78" s="216"/>
      <c r="B78" s="285" t="s">
        <v>165</v>
      </c>
      <c r="C78" s="285" t="s">
        <v>471</v>
      </c>
      <c r="D78" s="286">
        <v>31652859</v>
      </c>
      <c r="E78" s="198">
        <v>72</v>
      </c>
      <c r="F78" s="259" t="s">
        <v>167</v>
      </c>
      <c r="G78" s="287">
        <v>200000</v>
      </c>
      <c r="H78" s="288"/>
      <c r="I78" s="223"/>
      <c r="J78" s="223"/>
      <c r="K78" s="223"/>
      <c r="L78" s="229"/>
      <c r="M78" s="289">
        <f t="shared" si="2"/>
        <v>1699829.424</v>
      </c>
      <c r="N78" s="265">
        <f t="shared" si="3"/>
        <v>3138225.42</v>
      </c>
      <c r="O78" s="290">
        <v>56424</v>
      </c>
      <c r="P78" s="290">
        <v>104170</v>
      </c>
      <c r="Q78" s="287">
        <v>340000</v>
      </c>
      <c r="R78" s="267">
        <f t="shared" si="4"/>
        <v>41</v>
      </c>
      <c r="S78" s="275">
        <v>59</v>
      </c>
      <c r="T78" s="220"/>
      <c r="U78" s="220"/>
      <c r="V78" s="228"/>
    </row>
    <row r="79" spans="1:22" ht="12.75">
      <c r="A79" s="194" t="s">
        <v>425</v>
      </c>
      <c r="B79" s="197" t="s">
        <v>165</v>
      </c>
      <c r="C79" s="197" t="s">
        <v>471</v>
      </c>
      <c r="D79" s="270">
        <v>31652859</v>
      </c>
      <c r="E79" s="198">
        <v>72</v>
      </c>
      <c r="F79" s="259" t="s">
        <v>98</v>
      </c>
      <c r="G79" s="212">
        <f>SUM(G77:G78)</f>
        <v>400000</v>
      </c>
      <c r="H79" s="273"/>
      <c r="I79" s="196"/>
      <c r="J79" s="196"/>
      <c r="K79" s="196"/>
      <c r="L79" s="211"/>
      <c r="M79" s="264">
        <f>O79*30.126</f>
        <v>4239752.484</v>
      </c>
      <c r="N79" s="265">
        <f t="shared" si="3"/>
        <v>5819258.664</v>
      </c>
      <c r="O79" s="274">
        <f>O77+O78</f>
        <v>140734</v>
      </c>
      <c r="P79" s="274">
        <f>P77+P78</f>
        <v>193164</v>
      </c>
      <c r="Q79" s="272">
        <f>SUM(Q77:Q78)</f>
        <v>680000</v>
      </c>
      <c r="R79" s="267"/>
      <c r="S79" s="291"/>
      <c r="T79" s="198"/>
      <c r="U79" s="198"/>
      <c r="V79" s="204"/>
    </row>
    <row r="80" spans="1:22" s="205" customFormat="1" ht="12.75">
      <c r="A80" s="194" t="s">
        <v>426</v>
      </c>
      <c r="B80" s="197" t="s">
        <v>168</v>
      </c>
      <c r="C80" s="197" t="s">
        <v>472</v>
      </c>
      <c r="D80" s="276">
        <v>36017680</v>
      </c>
      <c r="E80" s="198">
        <v>72</v>
      </c>
      <c r="F80" s="259" t="s">
        <v>169</v>
      </c>
      <c r="G80" s="272">
        <v>142850</v>
      </c>
      <c r="H80" s="273"/>
      <c r="I80" s="196"/>
      <c r="J80" s="196"/>
      <c r="K80" s="196"/>
      <c r="L80" s="211"/>
      <c r="M80" s="264">
        <f t="shared" si="2"/>
        <v>1778367.906</v>
      </c>
      <c r="N80" s="265">
        <f t="shared" si="3"/>
        <v>986957.886</v>
      </c>
      <c r="O80" s="282">
        <v>59031</v>
      </c>
      <c r="P80" s="282">
        <v>32761</v>
      </c>
      <c r="Q80" s="272">
        <v>244589</v>
      </c>
      <c r="R80" s="267">
        <f t="shared" si="4"/>
        <v>42</v>
      </c>
      <c r="S80" s="275">
        <v>58</v>
      </c>
      <c r="T80" s="198"/>
      <c r="U80" s="198"/>
      <c r="V80" s="204"/>
    </row>
    <row r="81" spans="1:22" s="205" customFormat="1" ht="12.75">
      <c r="A81" s="194" t="s">
        <v>428</v>
      </c>
      <c r="B81" s="197" t="s">
        <v>170</v>
      </c>
      <c r="C81" s="197" t="s">
        <v>473</v>
      </c>
      <c r="D81" s="276">
        <v>35738685</v>
      </c>
      <c r="E81" s="198">
        <v>72</v>
      </c>
      <c r="F81" s="259" t="s">
        <v>171</v>
      </c>
      <c r="G81" s="272">
        <v>197838</v>
      </c>
      <c r="H81" s="273"/>
      <c r="I81" s="196"/>
      <c r="J81" s="196"/>
      <c r="K81" s="196"/>
      <c r="L81" s="200"/>
      <c r="M81" s="264">
        <f t="shared" si="2"/>
        <v>586944.858</v>
      </c>
      <c r="N81" s="265">
        <f t="shared" si="3"/>
        <v>3874083.0960000004</v>
      </c>
      <c r="O81" s="282">
        <v>19483</v>
      </c>
      <c r="P81" s="282">
        <v>128596</v>
      </c>
      <c r="Q81" s="272">
        <v>344065</v>
      </c>
      <c r="R81" s="267">
        <f t="shared" si="4"/>
        <v>42</v>
      </c>
      <c r="S81" s="275">
        <v>58</v>
      </c>
      <c r="T81" s="196"/>
      <c r="U81" s="196"/>
      <c r="V81" s="204"/>
    </row>
    <row r="82" spans="1:22" s="205" customFormat="1" ht="12.75">
      <c r="A82" s="194" t="s">
        <v>430</v>
      </c>
      <c r="B82" s="197" t="s">
        <v>172</v>
      </c>
      <c r="C82" s="197" t="s">
        <v>474</v>
      </c>
      <c r="D82" s="280">
        <v>36410110</v>
      </c>
      <c r="E82" s="198">
        <v>72</v>
      </c>
      <c r="F82" s="259" t="s">
        <v>173</v>
      </c>
      <c r="G82" s="272">
        <v>125000</v>
      </c>
      <c r="H82" s="273"/>
      <c r="I82" s="196"/>
      <c r="J82" s="196"/>
      <c r="K82" s="196"/>
      <c r="L82" s="200"/>
      <c r="M82" s="264">
        <f t="shared" si="2"/>
        <v>941497.7520000001</v>
      </c>
      <c r="N82" s="265">
        <f t="shared" si="3"/>
        <v>2824252.248</v>
      </c>
      <c r="O82" s="282">
        <v>31252</v>
      </c>
      <c r="P82" s="282">
        <v>93748</v>
      </c>
      <c r="Q82" s="272">
        <v>194253</v>
      </c>
      <c r="R82" s="267">
        <f t="shared" si="4"/>
        <v>36</v>
      </c>
      <c r="S82" s="275">
        <v>64</v>
      </c>
      <c r="T82" s="196"/>
      <c r="U82" s="196"/>
      <c r="V82" s="204"/>
    </row>
    <row r="83" spans="1:22" s="205" customFormat="1" ht="12.75">
      <c r="A83" s="194" t="s">
        <v>431</v>
      </c>
      <c r="B83" s="197" t="s">
        <v>174</v>
      </c>
      <c r="C83" s="197" t="s">
        <v>475</v>
      </c>
      <c r="D83" s="280">
        <v>36410543</v>
      </c>
      <c r="E83" s="198">
        <v>72</v>
      </c>
      <c r="F83" s="259" t="s">
        <v>175</v>
      </c>
      <c r="G83" s="272">
        <v>198812</v>
      </c>
      <c r="H83" s="273"/>
      <c r="I83" s="196"/>
      <c r="J83" s="196"/>
      <c r="K83" s="196"/>
      <c r="L83" s="200"/>
      <c r="M83" s="264">
        <f t="shared" si="2"/>
        <v>1766257.254</v>
      </c>
      <c r="N83" s="265">
        <f t="shared" si="3"/>
        <v>2721492.4620000003</v>
      </c>
      <c r="O83" s="274">
        <v>58629</v>
      </c>
      <c r="P83" s="274">
        <v>90337</v>
      </c>
      <c r="Q83" s="272">
        <v>284018</v>
      </c>
      <c r="R83" s="267">
        <f t="shared" si="4"/>
        <v>30</v>
      </c>
      <c r="S83" s="275">
        <v>70</v>
      </c>
      <c r="T83" s="198"/>
      <c r="U83" s="198"/>
      <c r="V83" s="204"/>
    </row>
    <row r="84" spans="1:22" s="205" customFormat="1" ht="12.75">
      <c r="A84" s="194" t="s">
        <v>433</v>
      </c>
      <c r="B84" s="197" t="s">
        <v>176</v>
      </c>
      <c r="C84" s="197" t="s">
        <v>476</v>
      </c>
      <c r="D84" s="276">
        <v>34135227</v>
      </c>
      <c r="E84" s="198">
        <v>72</v>
      </c>
      <c r="F84" s="259" t="s">
        <v>177</v>
      </c>
      <c r="G84" s="272">
        <v>126000</v>
      </c>
      <c r="H84" s="273"/>
      <c r="I84" s="196"/>
      <c r="J84" s="196"/>
      <c r="K84" s="196"/>
      <c r="L84" s="200"/>
      <c r="M84" s="264">
        <f t="shared" si="2"/>
        <v>531723.9</v>
      </c>
      <c r="N84" s="265">
        <f t="shared" si="3"/>
        <v>1881669.96</v>
      </c>
      <c r="O84" s="274">
        <v>17650</v>
      </c>
      <c r="P84" s="274">
        <v>62460</v>
      </c>
      <c r="Q84" s="272">
        <v>200000</v>
      </c>
      <c r="R84" s="267">
        <f t="shared" si="4"/>
        <v>37</v>
      </c>
      <c r="S84" s="275">
        <v>63</v>
      </c>
      <c r="T84" s="198"/>
      <c r="U84" s="198"/>
      <c r="V84" s="204"/>
    </row>
    <row r="85" spans="1:22" s="205" customFormat="1" ht="12.75">
      <c r="A85" s="194" t="s">
        <v>438</v>
      </c>
      <c r="B85" s="215" t="s">
        <v>178</v>
      </c>
      <c r="C85" s="197" t="s">
        <v>477</v>
      </c>
      <c r="D85" s="270">
        <v>35698616</v>
      </c>
      <c r="E85" s="198">
        <v>72</v>
      </c>
      <c r="F85" s="292" t="s">
        <v>179</v>
      </c>
      <c r="G85" s="272">
        <v>197894</v>
      </c>
      <c r="H85" s="273"/>
      <c r="I85" s="196"/>
      <c r="J85" s="196"/>
      <c r="K85" s="196"/>
      <c r="L85" s="200"/>
      <c r="M85" s="264">
        <f t="shared" si="2"/>
        <v>959814.36</v>
      </c>
      <c r="N85" s="265">
        <f t="shared" si="3"/>
        <v>2929723.3740000003</v>
      </c>
      <c r="O85" s="274">
        <v>31860</v>
      </c>
      <c r="P85" s="274">
        <v>97249</v>
      </c>
      <c r="Q85" s="272">
        <v>282706</v>
      </c>
      <c r="R85" s="267">
        <f t="shared" si="4"/>
        <v>30</v>
      </c>
      <c r="S85" s="275">
        <v>70</v>
      </c>
      <c r="T85" s="198"/>
      <c r="U85" s="198"/>
      <c r="V85" s="204"/>
    </row>
    <row r="86" spans="1:22" ht="12.75">
      <c r="A86" s="194" t="s">
        <v>441</v>
      </c>
      <c r="B86" s="215" t="s">
        <v>180</v>
      </c>
      <c r="C86" s="197" t="s">
        <v>478</v>
      </c>
      <c r="D86" s="270">
        <v>36242730</v>
      </c>
      <c r="E86" s="198">
        <v>72</v>
      </c>
      <c r="F86" s="271" t="s">
        <v>181</v>
      </c>
      <c r="G86" s="272">
        <v>195970</v>
      </c>
      <c r="H86" s="288"/>
      <c r="I86" s="223"/>
      <c r="J86" s="223"/>
      <c r="K86" s="223"/>
      <c r="L86" s="229"/>
      <c r="M86" s="264">
        <f t="shared" si="2"/>
        <v>1036786.29</v>
      </c>
      <c r="N86" s="265">
        <f t="shared" si="3"/>
        <v>3304822.2</v>
      </c>
      <c r="O86" s="274">
        <v>34415</v>
      </c>
      <c r="P86" s="274">
        <v>109700</v>
      </c>
      <c r="Q86" s="272">
        <v>288170</v>
      </c>
      <c r="R86" s="267">
        <f t="shared" si="4"/>
        <v>32</v>
      </c>
      <c r="S86" s="275">
        <v>68</v>
      </c>
      <c r="T86" s="223"/>
      <c r="U86" s="223"/>
      <c r="V86" s="228"/>
    </row>
    <row r="87" spans="1:22" ht="12.75">
      <c r="A87" s="194" t="s">
        <v>443</v>
      </c>
      <c r="B87" s="197" t="s">
        <v>182</v>
      </c>
      <c r="C87" s="197" t="s">
        <v>479</v>
      </c>
      <c r="D87" s="258">
        <v>36024929</v>
      </c>
      <c r="E87" s="198">
        <v>72</v>
      </c>
      <c r="F87" s="259" t="s">
        <v>183</v>
      </c>
      <c r="G87" s="272">
        <v>119090</v>
      </c>
      <c r="H87" s="288"/>
      <c r="I87" s="223"/>
      <c r="J87" s="223"/>
      <c r="K87" s="223"/>
      <c r="L87" s="224"/>
      <c r="M87" s="264">
        <f t="shared" si="2"/>
        <v>900164.88</v>
      </c>
      <c r="N87" s="265">
        <f t="shared" si="3"/>
        <v>2052303.624</v>
      </c>
      <c r="O87" s="274">
        <v>29880</v>
      </c>
      <c r="P87" s="274">
        <v>68124</v>
      </c>
      <c r="Q87" s="272">
        <v>273900</v>
      </c>
      <c r="R87" s="267">
        <f t="shared" si="4"/>
        <v>57</v>
      </c>
      <c r="S87" s="275">
        <v>43</v>
      </c>
      <c r="T87" s="223"/>
      <c r="U87" s="223"/>
      <c r="V87" s="228"/>
    </row>
    <row r="88" spans="1:22" s="205" customFormat="1" ht="12.75">
      <c r="A88" s="194" t="s">
        <v>445</v>
      </c>
      <c r="B88" s="197" t="s">
        <v>184</v>
      </c>
      <c r="C88" s="197" t="s">
        <v>480</v>
      </c>
      <c r="D88" s="276">
        <v>36369209</v>
      </c>
      <c r="E88" s="198">
        <v>72</v>
      </c>
      <c r="F88" s="259" t="s">
        <v>185</v>
      </c>
      <c r="G88" s="272">
        <v>198887</v>
      </c>
      <c r="H88" s="273"/>
      <c r="I88" s="196"/>
      <c r="J88" s="196"/>
      <c r="K88" s="196"/>
      <c r="L88" s="200"/>
      <c r="M88" s="264">
        <f t="shared" si="2"/>
        <v>751523.196</v>
      </c>
      <c r="N88" s="265">
        <f t="shared" si="3"/>
        <v>2003589.882</v>
      </c>
      <c r="O88" s="282">
        <v>24946</v>
      </c>
      <c r="P88" s="282">
        <v>66507</v>
      </c>
      <c r="Q88" s="272">
        <v>331487</v>
      </c>
      <c r="R88" s="267">
        <f t="shared" si="4"/>
        <v>40</v>
      </c>
      <c r="S88" s="275">
        <v>60</v>
      </c>
      <c r="T88" s="196"/>
      <c r="U88" s="196"/>
      <c r="V88" s="204"/>
    </row>
    <row r="89" spans="1:22" ht="12.75">
      <c r="A89" s="194" t="s">
        <v>481</v>
      </c>
      <c r="B89" s="197" t="s">
        <v>186</v>
      </c>
      <c r="C89" s="197" t="s">
        <v>482</v>
      </c>
      <c r="D89" s="270">
        <v>36055832</v>
      </c>
      <c r="E89" s="198">
        <v>72</v>
      </c>
      <c r="F89" s="259" t="s">
        <v>187</v>
      </c>
      <c r="G89" s="272">
        <v>116870</v>
      </c>
      <c r="H89" s="288"/>
      <c r="I89" s="223"/>
      <c r="J89" s="223"/>
      <c r="K89" s="223"/>
      <c r="L89" s="224"/>
      <c r="M89" s="264">
        <f t="shared" si="2"/>
        <v>668947.8300000001</v>
      </c>
      <c r="N89" s="265">
        <f t="shared" si="3"/>
        <v>2182929.96</v>
      </c>
      <c r="O89" s="274">
        <v>22205</v>
      </c>
      <c r="P89" s="274">
        <v>72460</v>
      </c>
      <c r="Q89" s="272">
        <v>259712</v>
      </c>
      <c r="R89" s="267">
        <f t="shared" si="4"/>
        <v>55</v>
      </c>
      <c r="S89" s="275">
        <v>45</v>
      </c>
      <c r="T89" s="220"/>
      <c r="U89" s="220"/>
      <c r="V89" s="228"/>
    </row>
    <row r="90" spans="1:22" ht="12.75">
      <c r="A90" s="194" t="s">
        <v>483</v>
      </c>
      <c r="B90" s="197" t="s">
        <v>188</v>
      </c>
      <c r="C90" s="197" t="s">
        <v>484</v>
      </c>
      <c r="D90" s="258">
        <v>36315303</v>
      </c>
      <c r="E90" s="198">
        <v>72</v>
      </c>
      <c r="F90" s="259" t="s">
        <v>189</v>
      </c>
      <c r="G90" s="272">
        <v>199648</v>
      </c>
      <c r="H90" s="288"/>
      <c r="I90" s="223"/>
      <c r="J90" s="223"/>
      <c r="K90" s="223"/>
      <c r="L90" s="229"/>
      <c r="M90" s="264">
        <f t="shared" si="2"/>
        <v>1334220.288</v>
      </c>
      <c r="N90" s="265">
        <f t="shared" si="3"/>
        <v>2803646.0640000002</v>
      </c>
      <c r="O90" s="274">
        <v>44288</v>
      </c>
      <c r="P90" s="274">
        <v>93064</v>
      </c>
      <c r="Q90" s="272">
        <v>333542</v>
      </c>
      <c r="R90" s="267">
        <f t="shared" si="4"/>
        <v>40</v>
      </c>
      <c r="S90" s="275">
        <v>60</v>
      </c>
      <c r="T90" s="220"/>
      <c r="U90" s="220"/>
      <c r="V90" s="228"/>
    </row>
    <row r="91" spans="1:22" ht="12.75">
      <c r="A91" s="194" t="s">
        <v>485</v>
      </c>
      <c r="B91" s="197" t="s">
        <v>190</v>
      </c>
      <c r="C91" s="197" t="s">
        <v>486</v>
      </c>
      <c r="D91" s="276">
        <v>36023299</v>
      </c>
      <c r="E91" s="198">
        <v>72</v>
      </c>
      <c r="F91" s="259" t="s">
        <v>191</v>
      </c>
      <c r="G91" s="272">
        <v>170754</v>
      </c>
      <c r="H91" s="288"/>
      <c r="I91" s="223"/>
      <c r="J91" s="223"/>
      <c r="K91" s="223"/>
      <c r="L91" s="229"/>
      <c r="M91" s="264">
        <f t="shared" si="2"/>
        <v>1081915.038</v>
      </c>
      <c r="N91" s="265">
        <f t="shared" si="3"/>
        <v>2630722.824</v>
      </c>
      <c r="O91" s="274">
        <v>35913</v>
      </c>
      <c r="P91" s="274">
        <v>87324</v>
      </c>
      <c r="Q91" s="272">
        <v>284590</v>
      </c>
      <c r="R91" s="267">
        <f t="shared" si="4"/>
        <v>40</v>
      </c>
      <c r="S91" s="275">
        <v>60</v>
      </c>
      <c r="T91" s="220"/>
      <c r="U91" s="220"/>
      <c r="V91" s="228"/>
    </row>
    <row r="92" spans="1:22" ht="12.75">
      <c r="A92" s="194" t="s">
        <v>487</v>
      </c>
      <c r="B92" s="197" t="s">
        <v>192</v>
      </c>
      <c r="C92" s="197" t="s">
        <v>488</v>
      </c>
      <c r="D92" s="270">
        <v>36034584</v>
      </c>
      <c r="E92" s="198">
        <v>72</v>
      </c>
      <c r="F92" s="259" t="s">
        <v>193</v>
      </c>
      <c r="G92" s="272">
        <v>175207</v>
      </c>
      <c r="H92" s="288"/>
      <c r="I92" s="223"/>
      <c r="J92" s="223"/>
      <c r="K92" s="223"/>
      <c r="L92" s="224"/>
      <c r="M92" s="264">
        <f t="shared" si="2"/>
        <v>981384.576</v>
      </c>
      <c r="N92" s="265">
        <f t="shared" si="3"/>
        <v>2922734.142</v>
      </c>
      <c r="O92" s="282">
        <v>32576</v>
      </c>
      <c r="P92" s="282">
        <v>97017</v>
      </c>
      <c r="Q92" s="272">
        <v>389351</v>
      </c>
      <c r="R92" s="267">
        <f t="shared" si="4"/>
        <v>55</v>
      </c>
      <c r="S92" s="275">
        <v>45</v>
      </c>
      <c r="T92" s="220"/>
      <c r="U92" s="220"/>
      <c r="V92" s="228"/>
    </row>
    <row r="93" spans="1:22" ht="12.75">
      <c r="A93" s="194" t="s">
        <v>489</v>
      </c>
      <c r="B93" s="197" t="s">
        <v>194</v>
      </c>
      <c r="C93" s="197" t="s">
        <v>490</v>
      </c>
      <c r="D93" s="258">
        <v>43817602</v>
      </c>
      <c r="E93" s="198">
        <v>72</v>
      </c>
      <c r="F93" s="259" t="s">
        <v>195</v>
      </c>
      <c r="G93" s="272">
        <v>200000</v>
      </c>
      <c r="H93" s="273"/>
      <c r="I93" s="196"/>
      <c r="J93" s="196"/>
      <c r="K93" s="196"/>
      <c r="L93" s="211"/>
      <c r="M93" s="264">
        <f t="shared" si="2"/>
        <v>1330544.916</v>
      </c>
      <c r="N93" s="265">
        <f t="shared" si="3"/>
        <v>2987053.1520000002</v>
      </c>
      <c r="O93" s="282">
        <v>44166</v>
      </c>
      <c r="P93" s="282">
        <v>99152</v>
      </c>
      <c r="Q93" s="272">
        <v>378000</v>
      </c>
      <c r="R93" s="267">
        <f t="shared" si="4"/>
        <v>47</v>
      </c>
      <c r="S93" s="275">
        <v>53</v>
      </c>
      <c r="T93" s="198"/>
      <c r="U93" s="198"/>
      <c r="V93" s="204"/>
    </row>
    <row r="94" spans="1:22" s="205" customFormat="1" ht="12.75">
      <c r="A94" s="194" t="s">
        <v>491</v>
      </c>
      <c r="B94" s="197" t="s">
        <v>196</v>
      </c>
      <c r="C94" s="197" t="s">
        <v>492</v>
      </c>
      <c r="D94" s="258">
        <v>31341624</v>
      </c>
      <c r="E94" s="198">
        <v>72</v>
      </c>
      <c r="F94" s="259" t="s">
        <v>197</v>
      </c>
      <c r="G94" s="272">
        <v>172823</v>
      </c>
      <c r="H94" s="273"/>
      <c r="I94" s="196"/>
      <c r="J94" s="196"/>
      <c r="K94" s="196"/>
      <c r="L94" s="200"/>
      <c r="M94" s="264">
        <f>(O94*30.126)</f>
        <v>1298069.088</v>
      </c>
      <c r="N94" s="265">
        <f t="shared" si="3"/>
        <v>3908396.6100000003</v>
      </c>
      <c r="O94" s="282">
        <v>43088</v>
      </c>
      <c r="P94" s="282">
        <v>129735</v>
      </c>
      <c r="Q94" s="272">
        <v>314228</v>
      </c>
      <c r="R94" s="267">
        <f t="shared" si="4"/>
        <v>45</v>
      </c>
      <c r="S94" s="275">
        <v>55</v>
      </c>
      <c r="T94" s="196"/>
      <c r="U94" s="196"/>
      <c r="V94" s="204"/>
    </row>
    <row r="95" spans="1:22" s="205" customFormat="1" ht="24">
      <c r="A95" s="194" t="s">
        <v>493</v>
      </c>
      <c r="B95" s="293" t="s">
        <v>198</v>
      </c>
      <c r="C95" s="197" t="s">
        <v>494</v>
      </c>
      <c r="D95" s="284">
        <v>35791489</v>
      </c>
      <c r="E95" s="198">
        <v>72</v>
      </c>
      <c r="F95" s="278" t="s">
        <v>199</v>
      </c>
      <c r="G95" s="272">
        <v>178387</v>
      </c>
      <c r="H95" s="273"/>
      <c r="I95" s="196"/>
      <c r="J95" s="196"/>
      <c r="K95" s="196"/>
      <c r="L95" s="200"/>
      <c r="M95" s="264">
        <f>(O95*30.126)</f>
        <v>1226610.216</v>
      </c>
      <c r="N95" s="265">
        <f t="shared" si="3"/>
        <v>2243422.968</v>
      </c>
      <c r="O95" s="274">
        <v>40716</v>
      </c>
      <c r="P95" s="274">
        <v>74468</v>
      </c>
      <c r="Q95" s="272">
        <v>285452</v>
      </c>
      <c r="R95" s="267">
        <f t="shared" si="4"/>
        <v>32</v>
      </c>
      <c r="S95" s="275">
        <v>68</v>
      </c>
      <c r="T95" s="198"/>
      <c r="U95" s="198"/>
      <c r="V95" s="204"/>
    </row>
    <row r="96" spans="1:22" s="205" customFormat="1" ht="12.75">
      <c r="A96" s="194" t="s">
        <v>495</v>
      </c>
      <c r="B96" s="197" t="s">
        <v>200</v>
      </c>
      <c r="C96" s="197" t="s">
        <v>496</v>
      </c>
      <c r="D96" s="281">
        <v>35970138</v>
      </c>
      <c r="E96" s="198">
        <v>72</v>
      </c>
      <c r="F96" s="278" t="s">
        <v>201</v>
      </c>
      <c r="G96" s="272">
        <v>118335</v>
      </c>
      <c r="H96" s="273"/>
      <c r="I96" s="196"/>
      <c r="J96" s="196"/>
      <c r="K96" s="196"/>
      <c r="L96" s="200"/>
      <c r="M96" s="264">
        <f t="shared" si="2"/>
        <v>282340.87200000003</v>
      </c>
      <c r="N96" s="265">
        <f t="shared" si="3"/>
        <v>1552784.418</v>
      </c>
      <c r="O96" s="274">
        <v>9372</v>
      </c>
      <c r="P96" s="274">
        <v>51543</v>
      </c>
      <c r="Q96" s="272">
        <v>300671</v>
      </c>
      <c r="R96" s="267">
        <f t="shared" si="4"/>
        <v>61</v>
      </c>
      <c r="S96" s="275">
        <v>39</v>
      </c>
      <c r="T96" s="198"/>
      <c r="U96" s="198"/>
      <c r="V96" s="204"/>
    </row>
    <row r="97" spans="1:22" s="205" customFormat="1" ht="12.75">
      <c r="A97" s="194" t="s">
        <v>497</v>
      </c>
      <c r="B97" s="197" t="s">
        <v>202</v>
      </c>
      <c r="C97" s="197" t="s">
        <v>498</v>
      </c>
      <c r="D97" s="276">
        <v>36744930</v>
      </c>
      <c r="E97" s="198">
        <v>72</v>
      </c>
      <c r="F97" s="259" t="s">
        <v>203</v>
      </c>
      <c r="G97" s="272">
        <v>97950</v>
      </c>
      <c r="H97" s="273"/>
      <c r="I97" s="196"/>
      <c r="J97" s="196"/>
      <c r="K97" s="196"/>
      <c r="L97" s="200"/>
      <c r="M97" s="264">
        <f t="shared" si="2"/>
        <v>524493.66</v>
      </c>
      <c r="N97" s="265">
        <f t="shared" si="3"/>
        <v>1412909.4000000001</v>
      </c>
      <c r="O97" s="266">
        <v>17410</v>
      </c>
      <c r="P97" s="266">
        <v>46900</v>
      </c>
      <c r="Q97" s="272">
        <v>139930</v>
      </c>
      <c r="R97" s="267">
        <f t="shared" si="4"/>
        <v>30</v>
      </c>
      <c r="S97" s="268">
        <v>70</v>
      </c>
      <c r="T97" s="196"/>
      <c r="U97" s="196"/>
      <c r="V97" s="204"/>
    </row>
    <row r="98" spans="1:22" s="205" customFormat="1" ht="12.75">
      <c r="A98" s="194" t="s">
        <v>499</v>
      </c>
      <c r="B98" s="285" t="s">
        <v>204</v>
      </c>
      <c r="C98" s="285" t="s">
        <v>500</v>
      </c>
      <c r="D98" s="276">
        <v>35813750</v>
      </c>
      <c r="E98" s="198">
        <v>72</v>
      </c>
      <c r="F98" s="259" t="s">
        <v>205</v>
      </c>
      <c r="G98" s="272">
        <v>100000</v>
      </c>
      <c r="H98" s="273"/>
      <c r="I98" s="196"/>
      <c r="J98" s="196"/>
      <c r="K98" s="196"/>
      <c r="L98" s="211"/>
      <c r="M98" s="264">
        <v>0</v>
      </c>
      <c r="N98" s="294">
        <f>P98*30.126</f>
        <v>1859256.216</v>
      </c>
      <c r="O98" s="290">
        <v>0</v>
      </c>
      <c r="P98" s="290">
        <v>61716</v>
      </c>
      <c r="Q98" s="287">
        <v>153847</v>
      </c>
      <c r="R98" s="267">
        <f>100-S98</f>
        <v>35</v>
      </c>
      <c r="S98" s="275">
        <v>65</v>
      </c>
      <c r="T98" s="198"/>
      <c r="U98" s="198"/>
      <c r="V98" s="204"/>
    </row>
    <row r="99" spans="1:22" s="205" customFormat="1" ht="12.75">
      <c r="A99" s="194" t="s">
        <v>499</v>
      </c>
      <c r="B99" s="285" t="s">
        <v>204</v>
      </c>
      <c r="C99" s="285" t="s">
        <v>500</v>
      </c>
      <c r="D99" s="276">
        <v>35813750</v>
      </c>
      <c r="E99" s="198">
        <v>72</v>
      </c>
      <c r="F99" s="259" t="s">
        <v>206</v>
      </c>
      <c r="G99" s="272">
        <v>157508</v>
      </c>
      <c r="H99" s="273"/>
      <c r="I99" s="196"/>
      <c r="J99" s="196"/>
      <c r="K99" s="196"/>
      <c r="L99" s="211"/>
      <c r="M99" s="264">
        <f t="shared" si="2"/>
        <v>1498346.736</v>
      </c>
      <c r="N99" s="294">
        <f t="shared" si="3"/>
        <v>1808704.7880000002</v>
      </c>
      <c r="O99" s="290">
        <v>49736</v>
      </c>
      <c r="P99" s="290">
        <v>60038</v>
      </c>
      <c r="Q99" s="287">
        <v>242408</v>
      </c>
      <c r="R99" s="267">
        <f t="shared" si="4"/>
        <v>35</v>
      </c>
      <c r="S99" s="275">
        <v>65</v>
      </c>
      <c r="T99" s="198"/>
      <c r="U99" s="198"/>
      <c r="V99" s="204"/>
    </row>
    <row r="100" spans="1:22" s="205" customFormat="1" ht="12.75">
      <c r="A100" s="194" t="s">
        <v>499</v>
      </c>
      <c r="B100" s="197" t="s">
        <v>204</v>
      </c>
      <c r="C100" s="197" t="s">
        <v>500</v>
      </c>
      <c r="D100" s="276">
        <v>35813750</v>
      </c>
      <c r="E100" s="198">
        <v>72</v>
      </c>
      <c r="F100" s="259" t="s">
        <v>206</v>
      </c>
      <c r="G100" s="272">
        <f>G98+G99</f>
        <v>257508</v>
      </c>
      <c r="H100" s="273"/>
      <c r="I100" s="196"/>
      <c r="J100" s="196"/>
      <c r="K100" s="196"/>
      <c r="L100" s="211"/>
      <c r="M100" s="264">
        <f>(O100*30.126)</f>
        <v>1498346.736</v>
      </c>
      <c r="N100" s="265">
        <f>P100*30.126</f>
        <v>3667961.004</v>
      </c>
      <c r="O100" s="274">
        <f>O98+O99</f>
        <v>49736</v>
      </c>
      <c r="P100" s="274">
        <f>P98+P99</f>
        <v>121754</v>
      </c>
      <c r="Q100" s="272">
        <f>Q98+Q99</f>
        <v>396255</v>
      </c>
      <c r="R100" s="267">
        <f>100-S100</f>
        <v>35</v>
      </c>
      <c r="S100" s="275">
        <v>65</v>
      </c>
      <c r="T100" s="198"/>
      <c r="U100" s="198"/>
      <c r="V100" s="204"/>
    </row>
    <row r="101" spans="1:22" s="205" customFormat="1" ht="12.75">
      <c r="A101" s="194"/>
      <c r="B101" s="295" t="s">
        <v>207</v>
      </c>
      <c r="C101" s="197" t="s">
        <v>501</v>
      </c>
      <c r="D101" s="286">
        <v>31568378</v>
      </c>
      <c r="E101" s="198">
        <v>72</v>
      </c>
      <c r="F101" s="278" t="s">
        <v>208</v>
      </c>
      <c r="G101" s="287">
        <v>199824</v>
      </c>
      <c r="H101" s="273"/>
      <c r="I101" s="196"/>
      <c r="J101" s="196"/>
      <c r="K101" s="196"/>
      <c r="L101" s="200"/>
      <c r="M101" s="289">
        <f t="shared" si="2"/>
        <v>1250379.6300000001</v>
      </c>
      <c r="N101" s="265">
        <f t="shared" si="3"/>
        <v>2997898.512</v>
      </c>
      <c r="O101" s="290">
        <v>41505</v>
      </c>
      <c r="P101" s="290">
        <v>99512</v>
      </c>
      <c r="Q101" s="287">
        <v>334824</v>
      </c>
      <c r="R101" s="267">
        <f t="shared" si="4"/>
        <v>40</v>
      </c>
      <c r="S101" s="275">
        <v>60</v>
      </c>
      <c r="T101" s="196"/>
      <c r="U101" s="196"/>
      <c r="V101" s="204"/>
    </row>
    <row r="102" spans="1:22" s="205" customFormat="1" ht="12.75">
      <c r="A102" s="194"/>
      <c r="B102" s="295" t="s">
        <v>207</v>
      </c>
      <c r="C102" s="197" t="s">
        <v>502</v>
      </c>
      <c r="D102" s="286">
        <v>31568378</v>
      </c>
      <c r="E102" s="198">
        <v>72</v>
      </c>
      <c r="F102" s="278" t="s">
        <v>209</v>
      </c>
      <c r="G102" s="287">
        <v>193204</v>
      </c>
      <c r="H102" s="273"/>
      <c r="I102" s="196"/>
      <c r="J102" s="196"/>
      <c r="K102" s="196"/>
      <c r="L102" s="211"/>
      <c r="M102" s="289">
        <f t="shared" si="2"/>
        <v>903418.488</v>
      </c>
      <c r="N102" s="265">
        <f t="shared" si="3"/>
        <v>2768639.6520000002</v>
      </c>
      <c r="O102" s="290">
        <v>29988</v>
      </c>
      <c r="P102" s="290">
        <v>91902</v>
      </c>
      <c r="Q102" s="287">
        <v>322491</v>
      </c>
      <c r="R102" s="267">
        <f t="shared" si="4"/>
        <v>40</v>
      </c>
      <c r="S102" s="275">
        <v>60</v>
      </c>
      <c r="T102" s="196"/>
      <c r="U102" s="196"/>
      <c r="V102" s="204"/>
    </row>
    <row r="103" spans="1:22" s="205" customFormat="1" ht="12.75">
      <c r="A103" s="194" t="s">
        <v>503</v>
      </c>
      <c r="B103" s="277" t="s">
        <v>207</v>
      </c>
      <c r="C103" s="197" t="s">
        <v>502</v>
      </c>
      <c r="D103" s="270">
        <v>31568378</v>
      </c>
      <c r="E103" s="198">
        <v>72</v>
      </c>
      <c r="F103" s="278" t="s">
        <v>98</v>
      </c>
      <c r="G103" s="212">
        <f>SUM(G101:G102)</f>
        <v>393028</v>
      </c>
      <c r="H103" s="273"/>
      <c r="I103" s="196"/>
      <c r="J103" s="196"/>
      <c r="K103" s="196"/>
      <c r="L103" s="211"/>
      <c r="M103" s="264">
        <f t="shared" si="2"/>
        <v>2153798.1180000002</v>
      </c>
      <c r="N103" s="265">
        <f t="shared" si="3"/>
        <v>5766538.164</v>
      </c>
      <c r="O103" s="274">
        <f>O101+O102</f>
        <v>71493</v>
      </c>
      <c r="P103" s="274">
        <f>P101+P102</f>
        <v>191414</v>
      </c>
      <c r="Q103" s="272">
        <f>SUM(Q101:Q102)</f>
        <v>657315</v>
      </c>
      <c r="R103" s="267"/>
      <c r="S103" s="275"/>
      <c r="T103" s="196"/>
      <c r="U103" s="196"/>
      <c r="V103" s="204"/>
    </row>
    <row r="104" spans="1:22" s="205" customFormat="1" ht="12.75">
      <c r="A104" s="194" t="s">
        <v>504</v>
      </c>
      <c r="B104" s="197" t="s">
        <v>210</v>
      </c>
      <c r="C104" s="197" t="s">
        <v>505</v>
      </c>
      <c r="D104" s="296">
        <v>36525162</v>
      </c>
      <c r="E104" s="198">
        <v>72</v>
      </c>
      <c r="F104" s="259" t="s">
        <v>211</v>
      </c>
      <c r="G104" s="272">
        <v>153873</v>
      </c>
      <c r="H104" s="273"/>
      <c r="I104" s="196"/>
      <c r="J104" s="196"/>
      <c r="K104" s="196"/>
      <c r="L104" s="211"/>
      <c r="M104" s="264">
        <f t="shared" si="2"/>
        <v>1049619.966</v>
      </c>
      <c r="N104" s="265">
        <f t="shared" si="3"/>
        <v>1806656.22</v>
      </c>
      <c r="O104" s="274">
        <v>34841</v>
      </c>
      <c r="P104" s="274">
        <v>59970</v>
      </c>
      <c r="Q104" s="272">
        <v>278106</v>
      </c>
      <c r="R104" s="267">
        <f t="shared" si="4"/>
        <v>45</v>
      </c>
      <c r="S104" s="275">
        <v>55</v>
      </c>
      <c r="T104" s="196"/>
      <c r="U104" s="196"/>
      <c r="V104" s="204"/>
    </row>
    <row r="105" spans="1:22" s="205" customFormat="1" ht="12.75">
      <c r="A105" s="194" t="s">
        <v>506</v>
      </c>
      <c r="B105" s="197" t="s">
        <v>53</v>
      </c>
      <c r="C105" s="197" t="s">
        <v>507</v>
      </c>
      <c r="D105" s="284">
        <v>31645861</v>
      </c>
      <c r="E105" s="198">
        <v>72</v>
      </c>
      <c r="F105" s="259" t="s">
        <v>212</v>
      </c>
      <c r="G105" s="272">
        <v>6638.8</v>
      </c>
      <c r="H105" s="273"/>
      <c r="I105" s="196"/>
      <c r="J105" s="196"/>
      <c r="K105" s="196"/>
      <c r="L105" s="211"/>
      <c r="M105" s="264">
        <f t="shared" si="2"/>
        <v>1117132.332</v>
      </c>
      <c r="N105" s="265">
        <f t="shared" si="3"/>
        <v>3001965.5220000003</v>
      </c>
      <c r="O105" s="282">
        <v>37082</v>
      </c>
      <c r="P105" s="282">
        <v>99647</v>
      </c>
      <c r="Q105" s="272">
        <v>24965.69</v>
      </c>
      <c r="R105" s="267">
        <f t="shared" si="4"/>
        <v>30</v>
      </c>
      <c r="S105" s="275">
        <v>70</v>
      </c>
      <c r="T105" s="196"/>
      <c r="U105" s="196"/>
      <c r="V105" s="204"/>
    </row>
    <row r="106" spans="1:22" s="205" customFormat="1" ht="14.25" customHeight="1">
      <c r="A106" s="194" t="s">
        <v>508</v>
      </c>
      <c r="B106" s="276" t="s">
        <v>213</v>
      </c>
      <c r="C106" s="197" t="s">
        <v>509</v>
      </c>
      <c r="D106" s="276">
        <v>207187</v>
      </c>
      <c r="E106" s="198">
        <v>72</v>
      </c>
      <c r="F106" s="297" t="s">
        <v>214</v>
      </c>
      <c r="G106" s="272">
        <v>67693</v>
      </c>
      <c r="H106" s="273"/>
      <c r="I106" s="196"/>
      <c r="J106" s="196"/>
      <c r="K106" s="196"/>
      <c r="L106" s="200"/>
      <c r="M106" s="264">
        <f t="shared" si="2"/>
        <v>326294.706</v>
      </c>
      <c r="N106" s="265">
        <f t="shared" si="3"/>
        <v>938093.5140000001</v>
      </c>
      <c r="O106" s="274">
        <v>10831</v>
      </c>
      <c r="P106" s="274">
        <v>31139</v>
      </c>
      <c r="Q106" s="272">
        <v>99693</v>
      </c>
      <c r="R106" s="267">
        <f t="shared" si="4"/>
        <v>32</v>
      </c>
      <c r="S106" s="275">
        <v>68</v>
      </c>
      <c r="T106" s="198"/>
      <c r="U106" s="198"/>
      <c r="V106" s="204"/>
    </row>
    <row r="107" spans="1:22" s="205" customFormat="1" ht="12.75">
      <c r="A107" s="194" t="s">
        <v>510</v>
      </c>
      <c r="B107" s="197" t="s">
        <v>215</v>
      </c>
      <c r="C107" s="197" t="s">
        <v>511</v>
      </c>
      <c r="D107" s="270">
        <v>31652573</v>
      </c>
      <c r="E107" s="198">
        <v>72</v>
      </c>
      <c r="F107" s="259" t="s">
        <v>216</v>
      </c>
      <c r="G107" s="272">
        <v>76772</v>
      </c>
      <c r="H107" s="273"/>
      <c r="I107" s="196"/>
      <c r="J107" s="196"/>
      <c r="K107" s="196"/>
      <c r="L107" s="200"/>
      <c r="M107" s="264">
        <f t="shared" si="2"/>
        <v>901128.912</v>
      </c>
      <c r="N107" s="265">
        <f t="shared" si="3"/>
        <v>1411704.36</v>
      </c>
      <c r="O107" s="282">
        <v>29912</v>
      </c>
      <c r="P107" s="282">
        <v>46860</v>
      </c>
      <c r="Q107" s="272">
        <v>178540</v>
      </c>
      <c r="R107" s="267">
        <f t="shared" si="4"/>
        <v>57</v>
      </c>
      <c r="S107" s="275">
        <v>43</v>
      </c>
      <c r="T107" s="196"/>
      <c r="U107" s="196"/>
      <c r="V107" s="204"/>
    </row>
    <row r="108" spans="1:22" s="205" customFormat="1" ht="12.75">
      <c r="A108" s="194"/>
      <c r="B108" s="218" t="s">
        <v>217</v>
      </c>
      <c r="C108" s="285" t="s">
        <v>416</v>
      </c>
      <c r="D108" s="286">
        <v>35805609</v>
      </c>
      <c r="E108" s="198">
        <v>72</v>
      </c>
      <c r="F108" s="271" t="s">
        <v>218</v>
      </c>
      <c r="G108" s="287">
        <v>200000</v>
      </c>
      <c r="H108" s="273"/>
      <c r="I108" s="196"/>
      <c r="J108" s="196"/>
      <c r="K108" s="196"/>
      <c r="L108" s="211"/>
      <c r="M108" s="289">
        <f t="shared" si="2"/>
        <v>1243992.918</v>
      </c>
      <c r="N108" s="265">
        <f t="shared" si="3"/>
        <v>3061825.884</v>
      </c>
      <c r="O108" s="298">
        <v>41293</v>
      </c>
      <c r="P108" s="298">
        <v>101634</v>
      </c>
      <c r="Q108" s="287">
        <v>335000</v>
      </c>
      <c r="R108" s="267">
        <f t="shared" si="4"/>
        <v>40</v>
      </c>
      <c r="S108" s="275">
        <v>60</v>
      </c>
      <c r="T108" s="198"/>
      <c r="U108" s="198"/>
      <c r="V108" s="204"/>
    </row>
    <row r="109" spans="1:22" s="205" customFormat="1" ht="12.75">
      <c r="A109" s="194"/>
      <c r="B109" s="218" t="s">
        <v>217</v>
      </c>
      <c r="C109" s="285" t="s">
        <v>416</v>
      </c>
      <c r="D109" s="286">
        <v>35805609</v>
      </c>
      <c r="E109" s="198">
        <v>72</v>
      </c>
      <c r="F109" s="271" t="s">
        <v>219</v>
      </c>
      <c r="G109" s="287">
        <v>200000</v>
      </c>
      <c r="H109" s="273"/>
      <c r="I109" s="196"/>
      <c r="J109" s="196"/>
      <c r="K109" s="196"/>
      <c r="L109" s="200"/>
      <c r="M109" s="289">
        <f t="shared" si="2"/>
        <v>1241884.098</v>
      </c>
      <c r="N109" s="265">
        <f t="shared" si="3"/>
        <v>3012479.4960000003</v>
      </c>
      <c r="O109" s="298">
        <v>41223</v>
      </c>
      <c r="P109" s="298">
        <v>99996</v>
      </c>
      <c r="Q109" s="287">
        <v>335000</v>
      </c>
      <c r="R109" s="267">
        <f t="shared" si="4"/>
        <v>40</v>
      </c>
      <c r="S109" s="275">
        <v>60</v>
      </c>
      <c r="T109" s="198"/>
      <c r="U109" s="198"/>
      <c r="V109" s="204"/>
    </row>
    <row r="110" spans="1:22" ht="12.75">
      <c r="A110" s="216"/>
      <c r="B110" s="218" t="s">
        <v>217</v>
      </c>
      <c r="C110" s="285" t="s">
        <v>416</v>
      </c>
      <c r="D110" s="286">
        <v>35805609</v>
      </c>
      <c r="E110" s="198">
        <v>72</v>
      </c>
      <c r="F110" s="271" t="s">
        <v>220</v>
      </c>
      <c r="G110" s="287">
        <v>200000</v>
      </c>
      <c r="H110" s="288"/>
      <c r="I110" s="223"/>
      <c r="J110" s="223"/>
      <c r="K110" s="223"/>
      <c r="L110" s="224"/>
      <c r="M110" s="289">
        <f t="shared" si="2"/>
        <v>1570679.262</v>
      </c>
      <c r="N110" s="265">
        <f t="shared" si="3"/>
        <v>2812262.1</v>
      </c>
      <c r="O110" s="298">
        <v>52137</v>
      </c>
      <c r="P110" s="298">
        <v>93350</v>
      </c>
      <c r="Q110" s="287">
        <v>335000</v>
      </c>
      <c r="R110" s="267">
        <f t="shared" si="4"/>
        <v>40</v>
      </c>
      <c r="S110" s="275">
        <v>60</v>
      </c>
      <c r="T110" s="220"/>
      <c r="U110" s="220"/>
      <c r="V110" s="228"/>
    </row>
    <row r="111" spans="1:22" ht="12.75">
      <c r="A111" s="216"/>
      <c r="B111" s="218" t="s">
        <v>217</v>
      </c>
      <c r="C111" s="285" t="s">
        <v>416</v>
      </c>
      <c r="D111" s="286">
        <v>35805609</v>
      </c>
      <c r="E111" s="198">
        <v>72</v>
      </c>
      <c r="F111" s="271" t="s">
        <v>221</v>
      </c>
      <c r="G111" s="287">
        <v>200000</v>
      </c>
      <c r="H111" s="288"/>
      <c r="I111" s="223"/>
      <c r="J111" s="223"/>
      <c r="K111" s="223"/>
      <c r="L111" s="229"/>
      <c r="M111" s="289">
        <f t="shared" si="2"/>
        <v>1495304.01</v>
      </c>
      <c r="N111" s="265">
        <f t="shared" si="3"/>
        <v>2861970</v>
      </c>
      <c r="O111" s="290">
        <v>49635</v>
      </c>
      <c r="P111" s="290">
        <v>95000</v>
      </c>
      <c r="Q111" s="287">
        <v>335000</v>
      </c>
      <c r="R111" s="267">
        <f t="shared" si="4"/>
        <v>40</v>
      </c>
      <c r="S111" s="275">
        <v>60</v>
      </c>
      <c r="T111" s="220"/>
      <c r="U111" s="220"/>
      <c r="V111" s="228"/>
    </row>
    <row r="112" spans="1:22" ht="12.75">
      <c r="A112" s="194"/>
      <c r="B112" s="218" t="s">
        <v>217</v>
      </c>
      <c r="C112" s="285" t="s">
        <v>416</v>
      </c>
      <c r="D112" s="286">
        <v>35805609</v>
      </c>
      <c r="E112" s="198">
        <v>72</v>
      </c>
      <c r="F112" s="271" t="s">
        <v>222</v>
      </c>
      <c r="G112" s="287">
        <v>200000</v>
      </c>
      <c r="H112" s="273"/>
      <c r="I112" s="196"/>
      <c r="J112" s="196"/>
      <c r="K112" s="196"/>
      <c r="L112" s="211"/>
      <c r="M112" s="289">
        <f t="shared" si="2"/>
        <v>1316144.688</v>
      </c>
      <c r="N112" s="265">
        <f t="shared" si="3"/>
        <v>2949335.4</v>
      </c>
      <c r="O112" s="290">
        <v>43688</v>
      </c>
      <c r="P112" s="290">
        <v>97900</v>
      </c>
      <c r="Q112" s="287">
        <v>335000</v>
      </c>
      <c r="R112" s="267">
        <f t="shared" si="4"/>
        <v>40</v>
      </c>
      <c r="S112" s="275">
        <v>60</v>
      </c>
      <c r="T112" s="198"/>
      <c r="U112" s="198"/>
      <c r="V112" s="204"/>
    </row>
    <row r="113" spans="1:22" s="205" customFormat="1" ht="12.75">
      <c r="A113" s="194"/>
      <c r="B113" s="218" t="s">
        <v>217</v>
      </c>
      <c r="C113" s="285" t="s">
        <v>416</v>
      </c>
      <c r="D113" s="286">
        <v>35805609</v>
      </c>
      <c r="E113" s="198">
        <v>72</v>
      </c>
      <c r="F113" s="271" t="s">
        <v>223</v>
      </c>
      <c r="G113" s="287">
        <v>200000</v>
      </c>
      <c r="H113" s="273"/>
      <c r="I113" s="196"/>
      <c r="J113" s="196"/>
      <c r="K113" s="196"/>
      <c r="L113" s="211"/>
      <c r="M113" s="289">
        <f t="shared" si="2"/>
        <v>1253994.75</v>
      </c>
      <c r="N113" s="265">
        <f t="shared" si="3"/>
        <v>3012600</v>
      </c>
      <c r="O113" s="298">
        <v>41625</v>
      </c>
      <c r="P113" s="298">
        <v>100000</v>
      </c>
      <c r="Q113" s="287">
        <v>335000</v>
      </c>
      <c r="R113" s="267">
        <f t="shared" si="4"/>
        <v>40</v>
      </c>
      <c r="S113" s="275">
        <v>60</v>
      </c>
      <c r="T113" s="198"/>
      <c r="U113" s="198"/>
      <c r="V113" s="204"/>
    </row>
    <row r="114" spans="1:22" s="205" customFormat="1" ht="12.75">
      <c r="A114" s="194" t="s">
        <v>512</v>
      </c>
      <c r="B114" s="215" t="s">
        <v>217</v>
      </c>
      <c r="C114" s="209" t="s">
        <v>416</v>
      </c>
      <c r="D114" s="270">
        <v>35805609</v>
      </c>
      <c r="E114" s="198">
        <v>72</v>
      </c>
      <c r="F114" s="271" t="s">
        <v>98</v>
      </c>
      <c r="G114" s="299">
        <f>SUM(G108:G113)</f>
        <v>1200000</v>
      </c>
      <c r="H114" s="273"/>
      <c r="I114" s="196"/>
      <c r="J114" s="196"/>
      <c r="K114" s="196"/>
      <c r="L114" s="200"/>
      <c r="M114" s="264">
        <f t="shared" si="2"/>
        <v>8121999.726000001</v>
      </c>
      <c r="N114" s="265">
        <f t="shared" si="3"/>
        <v>17710472.88</v>
      </c>
      <c r="O114" s="282">
        <f>SUM(O108:O113)</f>
        <v>269601</v>
      </c>
      <c r="P114" s="282">
        <f>SUM(P108:P113)</f>
        <v>587880</v>
      </c>
      <c r="Q114" s="282">
        <f>SUM(Q108:Q113)</f>
        <v>2010000</v>
      </c>
      <c r="R114" s="267"/>
      <c r="S114" s="275"/>
      <c r="T114" s="196"/>
      <c r="U114" s="196"/>
      <c r="V114" s="204"/>
    </row>
    <row r="115" spans="1:22" s="205" customFormat="1" ht="12.75">
      <c r="A115" s="194" t="s">
        <v>513</v>
      </c>
      <c r="B115" s="197" t="s">
        <v>224</v>
      </c>
      <c r="C115" s="197" t="s">
        <v>514</v>
      </c>
      <c r="D115" s="276">
        <v>36640158</v>
      </c>
      <c r="E115" s="198">
        <v>72</v>
      </c>
      <c r="F115" s="259" t="s">
        <v>225</v>
      </c>
      <c r="G115" s="272">
        <v>175316</v>
      </c>
      <c r="H115" s="273"/>
      <c r="I115" s="196"/>
      <c r="J115" s="196"/>
      <c r="K115" s="196"/>
      <c r="L115" s="200"/>
      <c r="M115" s="264">
        <f t="shared" si="2"/>
        <v>1470510.3120000002</v>
      </c>
      <c r="N115" s="265">
        <f t="shared" si="3"/>
        <v>2613460.626</v>
      </c>
      <c r="O115" s="274">
        <v>48812</v>
      </c>
      <c r="P115" s="274">
        <v>86751</v>
      </c>
      <c r="Q115" s="272">
        <v>278280</v>
      </c>
      <c r="R115" s="267">
        <f t="shared" si="4"/>
        <v>37</v>
      </c>
      <c r="S115" s="275">
        <v>63</v>
      </c>
      <c r="T115" s="196"/>
      <c r="U115" s="196"/>
      <c r="V115" s="204"/>
    </row>
    <row r="116" spans="1:22" s="205" customFormat="1" ht="12.75">
      <c r="A116" s="194" t="s">
        <v>515</v>
      </c>
      <c r="B116" s="197" t="s">
        <v>226</v>
      </c>
      <c r="C116" s="197" t="s">
        <v>516</v>
      </c>
      <c r="D116" s="276">
        <v>31596771</v>
      </c>
      <c r="E116" s="198">
        <v>72</v>
      </c>
      <c r="F116" s="259" t="s">
        <v>227</v>
      </c>
      <c r="G116" s="272">
        <v>199566</v>
      </c>
      <c r="H116" s="273"/>
      <c r="I116" s="196"/>
      <c r="J116" s="196"/>
      <c r="K116" s="196"/>
      <c r="L116" s="200"/>
      <c r="M116" s="264">
        <f t="shared" si="2"/>
        <v>969695.6880000001</v>
      </c>
      <c r="N116" s="265">
        <f t="shared" si="3"/>
        <v>2982925.89</v>
      </c>
      <c r="O116" s="274">
        <v>32188</v>
      </c>
      <c r="P116" s="274">
        <v>99015</v>
      </c>
      <c r="Q116" s="272">
        <v>334566</v>
      </c>
      <c r="R116" s="267">
        <f t="shared" si="4"/>
        <v>40</v>
      </c>
      <c r="S116" s="275">
        <v>60</v>
      </c>
      <c r="T116" s="198"/>
      <c r="U116" s="198"/>
      <c r="V116" s="204"/>
    </row>
    <row r="117" spans="1:22" s="205" customFormat="1" ht="12.75" customHeight="1">
      <c r="A117" s="194" t="s">
        <v>517</v>
      </c>
      <c r="B117" s="276" t="s">
        <v>228</v>
      </c>
      <c r="C117" s="197" t="s">
        <v>518</v>
      </c>
      <c r="D117" s="276">
        <v>208051</v>
      </c>
      <c r="E117" s="198">
        <v>72</v>
      </c>
      <c r="F117" s="297" t="s">
        <v>229</v>
      </c>
      <c r="G117" s="272">
        <v>76272</v>
      </c>
      <c r="H117" s="273"/>
      <c r="I117" s="196"/>
      <c r="J117" s="196"/>
      <c r="K117" s="196"/>
      <c r="L117" s="200"/>
      <c r="M117" s="264">
        <f t="shared" si="2"/>
        <v>301260</v>
      </c>
      <c r="N117" s="265">
        <f t="shared" si="3"/>
        <v>1091374.602</v>
      </c>
      <c r="O117" s="282">
        <v>10000</v>
      </c>
      <c r="P117" s="282">
        <v>36227</v>
      </c>
      <c r="Q117" s="272">
        <v>126759</v>
      </c>
      <c r="R117" s="267">
        <f t="shared" si="4"/>
        <v>40</v>
      </c>
      <c r="S117" s="275">
        <v>60</v>
      </c>
      <c r="T117" s="198"/>
      <c r="U117" s="198"/>
      <c r="V117" s="204"/>
    </row>
    <row r="118" spans="1:22" ht="12.75">
      <c r="A118" s="194" t="s">
        <v>519</v>
      </c>
      <c r="B118" s="197" t="s">
        <v>520</v>
      </c>
      <c r="C118" s="197" t="s">
        <v>521</v>
      </c>
      <c r="D118" s="270">
        <v>34108505</v>
      </c>
      <c r="E118" s="198">
        <v>72</v>
      </c>
      <c r="F118" s="259" t="s">
        <v>262</v>
      </c>
      <c r="G118" s="272">
        <v>72481</v>
      </c>
      <c r="H118" s="288"/>
      <c r="I118" s="223"/>
      <c r="J118" s="223"/>
      <c r="K118" s="223"/>
      <c r="L118" s="229"/>
      <c r="M118" s="264">
        <f t="shared" si="2"/>
        <v>330000.204</v>
      </c>
      <c r="N118" s="265">
        <f t="shared" si="3"/>
        <v>1115174.142</v>
      </c>
      <c r="O118" s="282">
        <v>10954</v>
      </c>
      <c r="P118" s="282">
        <v>37017</v>
      </c>
      <c r="Q118" s="272">
        <v>103543</v>
      </c>
      <c r="R118" s="267">
        <f t="shared" si="4"/>
        <v>30</v>
      </c>
      <c r="S118" s="275">
        <v>70</v>
      </c>
      <c r="T118" s="223"/>
      <c r="U118" s="223"/>
      <c r="V118" s="228"/>
    </row>
    <row r="119" spans="1:22" ht="12.75">
      <c r="A119" s="194" t="s">
        <v>522</v>
      </c>
      <c r="B119" s="277" t="s">
        <v>523</v>
      </c>
      <c r="C119" s="197" t="s">
        <v>524</v>
      </c>
      <c r="D119" s="270">
        <v>36143235</v>
      </c>
      <c r="E119" s="198">
        <v>72</v>
      </c>
      <c r="F119" s="278" t="s">
        <v>525</v>
      </c>
      <c r="G119" s="272">
        <v>140204</v>
      </c>
      <c r="H119" s="288"/>
      <c r="I119" s="223"/>
      <c r="J119" s="223"/>
      <c r="K119" s="223"/>
      <c r="L119" s="224"/>
      <c r="M119" s="264">
        <f t="shared" si="2"/>
        <v>760651.3740000001</v>
      </c>
      <c r="N119" s="265">
        <f t="shared" si="3"/>
        <v>0</v>
      </c>
      <c r="O119" s="282">
        <v>25249</v>
      </c>
      <c r="P119" s="282">
        <v>0</v>
      </c>
      <c r="Q119" s="272">
        <v>206183</v>
      </c>
      <c r="R119" s="267">
        <f t="shared" si="4"/>
        <v>32</v>
      </c>
      <c r="S119" s="275">
        <v>68</v>
      </c>
      <c r="T119" s="223"/>
      <c r="U119" s="223"/>
      <c r="V119" s="228"/>
    </row>
    <row r="120" spans="1:22" s="205" customFormat="1" ht="12.75">
      <c r="A120" s="194"/>
      <c r="B120" s="295" t="s">
        <v>230</v>
      </c>
      <c r="C120" s="285" t="s">
        <v>427</v>
      </c>
      <c r="D120" s="286">
        <v>31373585</v>
      </c>
      <c r="E120" s="198">
        <v>72</v>
      </c>
      <c r="F120" s="278" t="s">
        <v>231</v>
      </c>
      <c r="G120" s="287">
        <v>175362</v>
      </c>
      <c r="H120" s="273"/>
      <c r="I120" s="196"/>
      <c r="J120" s="196"/>
      <c r="K120" s="196"/>
      <c r="L120" s="200"/>
      <c r="M120" s="289">
        <f t="shared" si="2"/>
        <v>1793250.1500000001</v>
      </c>
      <c r="N120" s="265">
        <f t="shared" si="3"/>
        <v>2228570.85</v>
      </c>
      <c r="O120" s="298">
        <v>59525</v>
      </c>
      <c r="P120" s="298">
        <v>73975</v>
      </c>
      <c r="Q120" s="287">
        <v>250362</v>
      </c>
      <c r="R120" s="267">
        <f t="shared" si="4"/>
        <v>30</v>
      </c>
      <c r="S120" s="275">
        <v>70</v>
      </c>
      <c r="T120" s="196"/>
      <c r="U120" s="196"/>
      <c r="V120" s="204"/>
    </row>
    <row r="121" spans="1:22" ht="12.75">
      <c r="A121" s="216"/>
      <c r="B121" s="295" t="s">
        <v>230</v>
      </c>
      <c r="C121" s="285" t="s">
        <v>427</v>
      </c>
      <c r="D121" s="286">
        <v>31373585</v>
      </c>
      <c r="E121" s="198">
        <v>72</v>
      </c>
      <c r="F121" s="278" t="s">
        <v>232</v>
      </c>
      <c r="G121" s="287">
        <v>174862</v>
      </c>
      <c r="H121" s="288"/>
      <c r="I121" s="223"/>
      <c r="J121" s="223"/>
      <c r="K121" s="223"/>
      <c r="L121" s="224"/>
      <c r="M121" s="289">
        <f t="shared" si="2"/>
        <v>1341360.1500000001</v>
      </c>
      <c r="N121" s="265">
        <f t="shared" si="3"/>
        <v>2695523.85</v>
      </c>
      <c r="O121" s="290">
        <v>44525</v>
      </c>
      <c r="P121" s="290">
        <v>89475</v>
      </c>
      <c r="Q121" s="287">
        <v>249862</v>
      </c>
      <c r="R121" s="267">
        <f t="shared" si="4"/>
        <v>30</v>
      </c>
      <c r="S121" s="275">
        <v>70</v>
      </c>
      <c r="T121" s="220"/>
      <c r="U121" s="220"/>
      <c r="V121" s="228"/>
    </row>
    <row r="122" spans="1:22" ht="12.75">
      <c r="A122" s="216"/>
      <c r="B122" s="295" t="s">
        <v>230</v>
      </c>
      <c r="C122" s="285" t="s">
        <v>526</v>
      </c>
      <c r="D122" s="286">
        <v>31373585</v>
      </c>
      <c r="E122" s="198">
        <v>72</v>
      </c>
      <c r="F122" s="278" t="s">
        <v>233</v>
      </c>
      <c r="G122" s="287">
        <v>154709</v>
      </c>
      <c r="H122" s="288"/>
      <c r="I122" s="223"/>
      <c r="J122" s="223"/>
      <c r="K122" s="223"/>
      <c r="L122" s="229"/>
      <c r="M122" s="289">
        <f t="shared" si="2"/>
        <v>1624213.164</v>
      </c>
      <c r="N122" s="265">
        <f t="shared" si="3"/>
        <v>1843771.452</v>
      </c>
      <c r="O122" s="290">
        <v>53914</v>
      </c>
      <c r="P122" s="290">
        <v>61202</v>
      </c>
      <c r="Q122" s="287">
        <v>230209</v>
      </c>
      <c r="R122" s="267">
        <f t="shared" si="4"/>
        <v>33</v>
      </c>
      <c r="S122" s="275">
        <v>67</v>
      </c>
      <c r="T122" s="220"/>
      <c r="U122" s="220"/>
      <c r="V122" s="228"/>
    </row>
    <row r="123" spans="1:22" ht="12.75">
      <c r="A123" s="194" t="s">
        <v>527</v>
      </c>
      <c r="B123" s="277" t="s">
        <v>230</v>
      </c>
      <c r="C123" s="197" t="s">
        <v>526</v>
      </c>
      <c r="D123" s="270">
        <v>31373585</v>
      </c>
      <c r="E123" s="198">
        <v>72</v>
      </c>
      <c r="F123" s="278" t="s">
        <v>98</v>
      </c>
      <c r="G123" s="212">
        <f>SUM(G120:G122)</f>
        <v>504933</v>
      </c>
      <c r="H123" s="288"/>
      <c r="I123" s="223"/>
      <c r="J123" s="223"/>
      <c r="K123" s="223"/>
      <c r="L123" s="229"/>
      <c r="M123" s="264">
        <f t="shared" si="2"/>
        <v>4758823.464000001</v>
      </c>
      <c r="N123" s="265">
        <f t="shared" si="3"/>
        <v>6767866.152000001</v>
      </c>
      <c r="O123" s="274">
        <f>SUM(O120:O122)</f>
        <v>157964</v>
      </c>
      <c r="P123" s="274">
        <f>SUM(P120:P122)</f>
        <v>224652</v>
      </c>
      <c r="Q123" s="272">
        <f>SUM(Q120:Q122)</f>
        <v>730433</v>
      </c>
      <c r="R123" s="267"/>
      <c r="S123" s="275"/>
      <c r="T123" s="220"/>
      <c r="U123" s="220"/>
      <c r="V123" s="228"/>
    </row>
    <row r="124" spans="1:22" ht="12.75">
      <c r="A124" s="194" t="s">
        <v>528</v>
      </c>
      <c r="B124" s="197" t="s">
        <v>234</v>
      </c>
      <c r="C124" s="197" t="s">
        <v>529</v>
      </c>
      <c r="D124" s="300">
        <v>36518123</v>
      </c>
      <c r="E124" s="198">
        <v>72</v>
      </c>
      <c r="F124" s="259" t="s">
        <v>235</v>
      </c>
      <c r="G124" s="272">
        <v>150061</v>
      </c>
      <c r="H124" s="288"/>
      <c r="I124" s="223"/>
      <c r="J124" s="223"/>
      <c r="K124" s="223"/>
      <c r="L124" s="224"/>
      <c r="M124" s="264">
        <f t="shared" si="2"/>
        <v>1131020.418</v>
      </c>
      <c r="N124" s="265">
        <f t="shared" si="3"/>
        <v>2406977.022</v>
      </c>
      <c r="O124" s="274">
        <v>37543</v>
      </c>
      <c r="P124" s="274">
        <v>79897</v>
      </c>
      <c r="Q124" s="272">
        <v>260161</v>
      </c>
      <c r="R124" s="267">
        <f t="shared" si="4"/>
        <v>42</v>
      </c>
      <c r="S124" s="275">
        <v>58</v>
      </c>
      <c r="T124" s="220"/>
      <c r="U124" s="220"/>
      <c r="V124" s="228"/>
    </row>
    <row r="125" spans="1:22" ht="12.75">
      <c r="A125" s="194" t="s">
        <v>530</v>
      </c>
      <c r="B125" s="197" t="s">
        <v>236</v>
      </c>
      <c r="C125" s="197" t="s">
        <v>531</v>
      </c>
      <c r="D125" s="258">
        <v>36327204</v>
      </c>
      <c r="E125" s="198">
        <v>72</v>
      </c>
      <c r="F125" s="259" t="s">
        <v>237</v>
      </c>
      <c r="G125" s="272">
        <v>183892</v>
      </c>
      <c r="H125" s="273"/>
      <c r="I125" s="196"/>
      <c r="J125" s="196"/>
      <c r="K125" s="196"/>
      <c r="L125" s="211"/>
      <c r="M125" s="264">
        <f t="shared" si="2"/>
        <v>1041998.088</v>
      </c>
      <c r="N125" s="265">
        <f t="shared" si="3"/>
        <v>2701850.31</v>
      </c>
      <c r="O125" s="274">
        <v>34588</v>
      </c>
      <c r="P125" s="274">
        <v>89685</v>
      </c>
      <c r="Q125" s="272">
        <v>286892</v>
      </c>
      <c r="R125" s="267">
        <f t="shared" si="4"/>
        <v>36</v>
      </c>
      <c r="S125" s="275">
        <v>64</v>
      </c>
      <c r="T125" s="198"/>
      <c r="U125" s="198"/>
      <c r="V125" s="204"/>
    </row>
    <row r="126" spans="1:22" s="205" customFormat="1" ht="12.75">
      <c r="A126" s="194" t="s">
        <v>532</v>
      </c>
      <c r="B126" s="197" t="s">
        <v>238</v>
      </c>
      <c r="C126" s="197" t="s">
        <v>533</v>
      </c>
      <c r="D126" s="270">
        <v>36383562</v>
      </c>
      <c r="E126" s="198">
        <v>72</v>
      </c>
      <c r="F126" s="259" t="s">
        <v>239</v>
      </c>
      <c r="G126" s="272">
        <v>122388</v>
      </c>
      <c r="H126" s="273"/>
      <c r="I126" s="196"/>
      <c r="J126" s="196"/>
      <c r="K126" s="196"/>
      <c r="L126" s="200"/>
      <c r="M126" s="264">
        <f t="shared" si="2"/>
        <v>940895.2320000001</v>
      </c>
      <c r="N126" s="265">
        <f t="shared" si="3"/>
        <v>2010398.358</v>
      </c>
      <c r="O126" s="274">
        <v>31232</v>
      </c>
      <c r="P126" s="274">
        <v>66733</v>
      </c>
      <c r="Q126" s="272">
        <v>296699</v>
      </c>
      <c r="R126" s="267">
        <f t="shared" si="4"/>
        <v>59</v>
      </c>
      <c r="S126" s="275">
        <v>41</v>
      </c>
      <c r="T126" s="196"/>
      <c r="U126" s="196"/>
      <c r="V126" s="204"/>
    </row>
    <row r="127" spans="1:22" s="205" customFormat="1" ht="12.75">
      <c r="A127" s="194" t="s">
        <v>534</v>
      </c>
      <c r="B127" s="197" t="s">
        <v>240</v>
      </c>
      <c r="C127" s="197" t="s">
        <v>535</v>
      </c>
      <c r="D127" s="258">
        <v>31430210</v>
      </c>
      <c r="E127" s="198">
        <v>72</v>
      </c>
      <c r="F127" s="259" t="s">
        <v>241</v>
      </c>
      <c r="G127" s="272">
        <v>110600</v>
      </c>
      <c r="H127" s="273"/>
      <c r="I127" s="196"/>
      <c r="J127" s="196"/>
      <c r="K127" s="196"/>
      <c r="L127" s="200"/>
      <c r="M127" s="264">
        <f t="shared" si="2"/>
        <v>614540.274</v>
      </c>
      <c r="N127" s="265">
        <f t="shared" si="3"/>
        <v>1707933.318</v>
      </c>
      <c r="O127" s="282">
        <v>20399</v>
      </c>
      <c r="P127" s="282">
        <v>56693</v>
      </c>
      <c r="Q127" s="272">
        <v>235100</v>
      </c>
      <c r="R127" s="267">
        <f t="shared" si="4"/>
        <v>53</v>
      </c>
      <c r="S127" s="275">
        <v>47</v>
      </c>
      <c r="T127" s="198"/>
      <c r="U127" s="198"/>
      <c r="V127" s="204"/>
    </row>
    <row r="128" spans="1:22" s="205" customFormat="1" ht="12.75">
      <c r="A128" s="194" t="s">
        <v>536</v>
      </c>
      <c r="B128" s="283" t="s">
        <v>537</v>
      </c>
      <c r="C128" s="197" t="s">
        <v>538</v>
      </c>
      <c r="D128" s="284">
        <v>490750</v>
      </c>
      <c r="E128" s="198">
        <v>72</v>
      </c>
      <c r="F128" s="278" t="s">
        <v>539</v>
      </c>
      <c r="G128" s="272">
        <v>188148</v>
      </c>
      <c r="H128" s="273"/>
      <c r="I128" s="196"/>
      <c r="J128" s="196"/>
      <c r="K128" s="196"/>
      <c r="L128" s="200"/>
      <c r="M128" s="264">
        <f>(O128*30.126)</f>
        <v>1492743.3</v>
      </c>
      <c r="N128" s="265">
        <f t="shared" si="3"/>
        <v>0</v>
      </c>
      <c r="O128" s="282">
        <v>49550</v>
      </c>
      <c r="P128" s="282">
        <v>0</v>
      </c>
      <c r="Q128" s="272">
        <v>325540</v>
      </c>
      <c r="R128" s="267">
        <f t="shared" si="4"/>
        <v>42</v>
      </c>
      <c r="S128" s="291">
        <v>58</v>
      </c>
      <c r="T128" s="198"/>
      <c r="U128" s="198"/>
      <c r="V128" s="204"/>
    </row>
    <row r="129" spans="1:22" s="205" customFormat="1" ht="12.75">
      <c r="A129" s="194" t="s">
        <v>540</v>
      </c>
      <c r="B129" s="197" t="s">
        <v>242</v>
      </c>
      <c r="C129" s="197" t="s">
        <v>541</v>
      </c>
      <c r="D129" s="276">
        <v>36682144</v>
      </c>
      <c r="E129" s="198">
        <v>72</v>
      </c>
      <c r="F129" s="259" t="s">
        <v>243</v>
      </c>
      <c r="G129" s="272">
        <v>189699</v>
      </c>
      <c r="H129" s="273"/>
      <c r="I129" s="196"/>
      <c r="J129" s="196"/>
      <c r="K129" s="196"/>
      <c r="L129" s="200"/>
      <c r="M129" s="264">
        <f aca="true" t="shared" si="5" ref="M129:M167">(O129*30.126)</f>
        <v>1122524.886</v>
      </c>
      <c r="N129" s="265">
        <f aca="true" t="shared" si="6" ref="N129:N167">P129*30.126</f>
        <v>2850431.742</v>
      </c>
      <c r="O129" s="274">
        <v>37261</v>
      </c>
      <c r="P129" s="274">
        <v>94617</v>
      </c>
      <c r="Q129" s="272">
        <v>271009</v>
      </c>
      <c r="R129" s="267">
        <f aca="true" t="shared" si="7" ref="R129:R167">100-S129</f>
        <v>30</v>
      </c>
      <c r="S129" s="275">
        <v>70</v>
      </c>
      <c r="T129" s="196"/>
      <c r="U129" s="196"/>
      <c r="V129" s="204"/>
    </row>
    <row r="130" spans="1:22" s="205" customFormat="1" ht="12.75">
      <c r="A130" s="194" t="s">
        <v>542</v>
      </c>
      <c r="B130" s="197" t="s">
        <v>244</v>
      </c>
      <c r="C130" s="197" t="s">
        <v>543</v>
      </c>
      <c r="D130" s="276">
        <v>31682731</v>
      </c>
      <c r="E130" s="198">
        <v>72</v>
      </c>
      <c r="F130" s="259" t="s">
        <v>245</v>
      </c>
      <c r="G130" s="272">
        <v>120132</v>
      </c>
      <c r="H130" s="273"/>
      <c r="I130" s="196"/>
      <c r="J130" s="196"/>
      <c r="K130" s="196"/>
      <c r="L130" s="211"/>
      <c r="M130" s="264">
        <f t="shared" si="5"/>
        <v>470055.978</v>
      </c>
      <c r="N130" s="265">
        <f t="shared" si="6"/>
        <v>1859075.46</v>
      </c>
      <c r="O130" s="274">
        <v>15603</v>
      </c>
      <c r="P130" s="274">
        <v>61710</v>
      </c>
      <c r="Q130" s="272">
        <v>266964</v>
      </c>
      <c r="R130" s="267">
        <f t="shared" si="7"/>
        <v>55</v>
      </c>
      <c r="S130" s="275">
        <v>45</v>
      </c>
      <c r="T130" s="198"/>
      <c r="U130" s="198"/>
      <c r="V130" s="204"/>
    </row>
    <row r="131" spans="1:22" s="205" customFormat="1" ht="12.75">
      <c r="A131" s="194" t="s">
        <v>544</v>
      </c>
      <c r="B131" s="197" t="s">
        <v>246</v>
      </c>
      <c r="C131" s="197" t="s">
        <v>545</v>
      </c>
      <c r="D131" s="258">
        <v>36331759</v>
      </c>
      <c r="E131" s="198">
        <v>72</v>
      </c>
      <c r="F131" s="259" t="s">
        <v>247</v>
      </c>
      <c r="G131" s="272">
        <v>85474</v>
      </c>
      <c r="H131" s="273"/>
      <c r="I131" s="196"/>
      <c r="J131" s="196"/>
      <c r="K131" s="196"/>
      <c r="L131" s="200"/>
      <c r="M131" s="264">
        <f t="shared" si="5"/>
        <v>745497.996</v>
      </c>
      <c r="N131" s="265">
        <f t="shared" si="6"/>
        <v>1829491.7280000001</v>
      </c>
      <c r="O131" s="274">
        <v>24746</v>
      </c>
      <c r="P131" s="274">
        <v>60728</v>
      </c>
      <c r="Q131" s="272">
        <v>189943</v>
      </c>
      <c r="R131" s="267">
        <f t="shared" si="7"/>
        <v>55</v>
      </c>
      <c r="S131" s="275">
        <v>45</v>
      </c>
      <c r="T131" s="196"/>
      <c r="U131" s="196"/>
      <c r="V131" s="204"/>
    </row>
    <row r="132" spans="1:22" s="205" customFormat="1" ht="12.75">
      <c r="A132" s="194" t="s">
        <v>546</v>
      </c>
      <c r="B132" s="197" t="s">
        <v>248</v>
      </c>
      <c r="C132" s="197" t="s">
        <v>547</v>
      </c>
      <c r="D132" s="258">
        <v>36350451</v>
      </c>
      <c r="E132" s="198">
        <v>72</v>
      </c>
      <c r="F132" s="259" t="s">
        <v>249</v>
      </c>
      <c r="G132" s="272">
        <v>197992</v>
      </c>
      <c r="H132" s="273"/>
      <c r="I132" s="196"/>
      <c r="J132" s="196"/>
      <c r="K132" s="196"/>
      <c r="L132" s="211"/>
      <c r="M132" s="264">
        <f t="shared" si="5"/>
        <v>1871065.608</v>
      </c>
      <c r="N132" s="265">
        <f t="shared" si="6"/>
        <v>2923668.048</v>
      </c>
      <c r="O132" s="282">
        <v>62108</v>
      </c>
      <c r="P132" s="282">
        <v>97048</v>
      </c>
      <c r="Q132" s="272">
        <v>617992</v>
      </c>
      <c r="R132" s="267">
        <f t="shared" si="7"/>
        <v>68</v>
      </c>
      <c r="S132" s="275">
        <v>32</v>
      </c>
      <c r="T132" s="196"/>
      <c r="U132" s="196"/>
      <c r="V132" s="204"/>
    </row>
    <row r="133" spans="1:22" s="205" customFormat="1" ht="12.75">
      <c r="A133" s="194" t="s">
        <v>548</v>
      </c>
      <c r="B133" s="197" t="s">
        <v>250</v>
      </c>
      <c r="C133" s="197" t="s">
        <v>549</v>
      </c>
      <c r="D133" s="296">
        <v>36522457</v>
      </c>
      <c r="E133" s="198">
        <v>72</v>
      </c>
      <c r="F133" s="259" t="s">
        <v>251</v>
      </c>
      <c r="G133" s="272">
        <v>34570</v>
      </c>
      <c r="H133" s="273"/>
      <c r="I133" s="196"/>
      <c r="J133" s="196"/>
      <c r="K133" s="196"/>
      <c r="L133" s="211"/>
      <c r="M133" s="264">
        <f t="shared" si="5"/>
        <v>727994.79</v>
      </c>
      <c r="N133" s="265">
        <f t="shared" si="6"/>
        <v>313461.03</v>
      </c>
      <c r="O133" s="282">
        <v>24165</v>
      </c>
      <c r="P133" s="282">
        <v>10405</v>
      </c>
      <c r="Q133" s="272">
        <v>63100</v>
      </c>
      <c r="R133" s="267">
        <f t="shared" si="7"/>
        <v>45</v>
      </c>
      <c r="S133" s="275">
        <v>55</v>
      </c>
      <c r="T133" s="196"/>
      <c r="U133" s="196"/>
      <c r="V133" s="204"/>
    </row>
    <row r="134" spans="1:22" s="205" customFormat="1" ht="12.75">
      <c r="A134" s="194"/>
      <c r="B134" s="285" t="s">
        <v>30</v>
      </c>
      <c r="C134" s="285" t="s">
        <v>432</v>
      </c>
      <c r="D134" s="286">
        <v>31321895</v>
      </c>
      <c r="E134" s="198">
        <v>72</v>
      </c>
      <c r="F134" s="259" t="s">
        <v>252</v>
      </c>
      <c r="G134" s="287">
        <v>200000</v>
      </c>
      <c r="H134" s="273"/>
      <c r="I134" s="196"/>
      <c r="J134" s="196"/>
      <c r="K134" s="196"/>
      <c r="L134" s="211"/>
      <c r="M134" s="289">
        <f t="shared" si="5"/>
        <v>1320994.9740000002</v>
      </c>
      <c r="N134" s="265">
        <f t="shared" si="6"/>
        <v>2944063.35</v>
      </c>
      <c r="O134" s="290">
        <v>43849</v>
      </c>
      <c r="P134" s="290">
        <v>97725</v>
      </c>
      <c r="Q134" s="287">
        <v>333334</v>
      </c>
      <c r="R134" s="267">
        <f t="shared" si="7"/>
        <v>40</v>
      </c>
      <c r="S134" s="275">
        <v>60</v>
      </c>
      <c r="T134" s="196"/>
      <c r="U134" s="196"/>
      <c r="V134" s="204"/>
    </row>
    <row r="135" spans="1:22" s="205" customFormat="1" ht="12.75">
      <c r="A135" s="194"/>
      <c r="B135" s="285" t="s">
        <v>30</v>
      </c>
      <c r="C135" s="285" t="s">
        <v>432</v>
      </c>
      <c r="D135" s="286">
        <v>31321895</v>
      </c>
      <c r="E135" s="198">
        <v>72</v>
      </c>
      <c r="F135" s="259" t="s">
        <v>253</v>
      </c>
      <c r="G135" s="287">
        <v>133175</v>
      </c>
      <c r="H135" s="273"/>
      <c r="I135" s="196"/>
      <c r="J135" s="196"/>
      <c r="K135" s="196"/>
      <c r="L135" s="211"/>
      <c r="M135" s="289">
        <f t="shared" si="5"/>
        <v>846811.734</v>
      </c>
      <c r="N135" s="265">
        <f t="shared" si="6"/>
        <v>1995847.5</v>
      </c>
      <c r="O135" s="298">
        <v>28109</v>
      </c>
      <c r="P135" s="298">
        <v>66250</v>
      </c>
      <c r="Q135" s="287">
        <v>333334</v>
      </c>
      <c r="R135" s="267">
        <f t="shared" si="7"/>
        <v>60</v>
      </c>
      <c r="S135" s="275">
        <v>40</v>
      </c>
      <c r="T135" s="196"/>
      <c r="U135" s="196"/>
      <c r="V135" s="204"/>
    </row>
    <row r="136" spans="1:22" s="205" customFormat="1" ht="12.75">
      <c r="A136" s="194"/>
      <c r="B136" s="285" t="s">
        <v>30</v>
      </c>
      <c r="C136" s="285" t="s">
        <v>432</v>
      </c>
      <c r="D136" s="286">
        <v>31321895</v>
      </c>
      <c r="E136" s="198">
        <v>72</v>
      </c>
      <c r="F136" s="259" t="s">
        <v>254</v>
      </c>
      <c r="G136" s="287">
        <v>134809</v>
      </c>
      <c r="H136" s="273"/>
      <c r="I136" s="196"/>
      <c r="J136" s="196"/>
      <c r="K136" s="196"/>
      <c r="L136" s="200"/>
      <c r="M136" s="289">
        <f t="shared" si="5"/>
        <v>863893.176</v>
      </c>
      <c r="N136" s="265">
        <f t="shared" si="6"/>
        <v>2016182.55</v>
      </c>
      <c r="O136" s="301">
        <v>28676</v>
      </c>
      <c r="P136" s="301">
        <v>66925</v>
      </c>
      <c r="Q136" s="287">
        <v>333334</v>
      </c>
      <c r="R136" s="267">
        <f t="shared" si="7"/>
        <v>60</v>
      </c>
      <c r="S136" s="268">
        <v>40</v>
      </c>
      <c r="T136" s="198"/>
      <c r="U136" s="198"/>
      <c r="V136" s="204"/>
    </row>
    <row r="137" spans="1:22" s="205" customFormat="1" ht="12.75">
      <c r="A137" s="194" t="s">
        <v>550</v>
      </c>
      <c r="B137" s="197" t="s">
        <v>30</v>
      </c>
      <c r="C137" s="209" t="s">
        <v>432</v>
      </c>
      <c r="D137" s="270">
        <v>31321895</v>
      </c>
      <c r="E137" s="198">
        <v>72</v>
      </c>
      <c r="F137" s="259" t="s">
        <v>98</v>
      </c>
      <c r="G137" s="299">
        <f>SUM(G134:G136)</f>
        <v>467984</v>
      </c>
      <c r="H137" s="273"/>
      <c r="I137" s="196"/>
      <c r="J137" s="196"/>
      <c r="K137" s="196"/>
      <c r="L137" s="200"/>
      <c r="M137" s="264">
        <f t="shared" si="5"/>
        <v>3031699.884</v>
      </c>
      <c r="N137" s="265">
        <f t="shared" si="6"/>
        <v>6956093.4</v>
      </c>
      <c r="O137" s="266">
        <f>SUM(O134:O136)</f>
        <v>100634</v>
      </c>
      <c r="P137" s="266">
        <f>SUM(P134:P136)</f>
        <v>230900</v>
      </c>
      <c r="Q137" s="272">
        <f>SUM(Q134:Q136)</f>
        <v>1000002</v>
      </c>
      <c r="R137" s="267"/>
      <c r="S137" s="268"/>
      <c r="T137" s="196"/>
      <c r="U137" s="196"/>
      <c r="V137" s="204"/>
    </row>
    <row r="138" spans="1:22" s="205" customFormat="1" ht="12.75">
      <c r="A138" s="194"/>
      <c r="B138" s="285" t="s">
        <v>255</v>
      </c>
      <c r="C138" s="285" t="s">
        <v>551</v>
      </c>
      <c r="D138" s="302">
        <v>36002071</v>
      </c>
      <c r="E138" s="198">
        <v>72</v>
      </c>
      <c r="F138" s="259" t="s">
        <v>256</v>
      </c>
      <c r="G138" s="287">
        <v>134420.46</v>
      </c>
      <c r="H138" s="273"/>
      <c r="I138" s="196"/>
      <c r="J138" s="196"/>
      <c r="K138" s="196"/>
      <c r="L138" s="211"/>
      <c r="M138" s="289">
        <f t="shared" si="5"/>
        <v>981505.0800000001</v>
      </c>
      <c r="N138" s="265">
        <f t="shared" si="6"/>
        <v>3001784.7660000003</v>
      </c>
      <c r="O138" s="290">
        <v>32580</v>
      </c>
      <c r="P138" s="290">
        <v>99641</v>
      </c>
      <c r="Q138" s="287">
        <v>160117.51</v>
      </c>
      <c r="R138" s="267">
        <f t="shared" si="7"/>
        <v>40</v>
      </c>
      <c r="S138" s="275">
        <v>60</v>
      </c>
      <c r="T138" s="198"/>
      <c r="U138" s="198"/>
      <c r="V138" s="204"/>
    </row>
    <row r="139" spans="1:22" s="205" customFormat="1" ht="12.75">
      <c r="A139" s="194"/>
      <c r="B139" s="285" t="s">
        <v>255</v>
      </c>
      <c r="C139" s="285" t="s">
        <v>435</v>
      </c>
      <c r="D139" s="302">
        <v>36002071</v>
      </c>
      <c r="E139" s="198">
        <v>72</v>
      </c>
      <c r="F139" s="259" t="s">
        <v>257</v>
      </c>
      <c r="G139" s="287">
        <v>128863.42</v>
      </c>
      <c r="H139" s="273"/>
      <c r="I139" s="196"/>
      <c r="J139" s="196"/>
      <c r="K139" s="196"/>
      <c r="L139" s="200"/>
      <c r="M139" s="289">
        <f t="shared" si="5"/>
        <v>962344.944</v>
      </c>
      <c r="N139" s="265">
        <f t="shared" si="6"/>
        <v>2856607.572</v>
      </c>
      <c r="O139" s="290">
        <v>31944</v>
      </c>
      <c r="P139" s="290">
        <v>94822</v>
      </c>
      <c r="Q139" s="287">
        <v>153916.58</v>
      </c>
      <c r="R139" s="267">
        <f t="shared" si="7"/>
        <v>40</v>
      </c>
      <c r="S139" s="275">
        <v>60</v>
      </c>
      <c r="T139" s="198"/>
      <c r="U139" s="198"/>
      <c r="V139" s="204"/>
    </row>
    <row r="140" spans="1:22" ht="12.75">
      <c r="A140" s="216"/>
      <c r="B140" s="285" t="s">
        <v>255</v>
      </c>
      <c r="C140" s="285" t="s">
        <v>435</v>
      </c>
      <c r="D140" s="302">
        <v>36002071</v>
      </c>
      <c r="E140" s="198">
        <v>72</v>
      </c>
      <c r="F140" s="259" t="s">
        <v>258</v>
      </c>
      <c r="G140" s="287">
        <v>190812</v>
      </c>
      <c r="H140" s="288"/>
      <c r="I140" s="223"/>
      <c r="J140" s="223"/>
      <c r="K140" s="223"/>
      <c r="L140" s="224"/>
      <c r="M140" s="289">
        <f t="shared" si="5"/>
        <v>954301.302</v>
      </c>
      <c r="N140" s="265">
        <f t="shared" si="6"/>
        <v>2889505.1640000003</v>
      </c>
      <c r="O140" s="290">
        <v>31677</v>
      </c>
      <c r="P140" s="290">
        <v>95914</v>
      </c>
      <c r="Q140" s="287">
        <v>321187</v>
      </c>
      <c r="R140" s="267">
        <f t="shared" si="7"/>
        <v>41</v>
      </c>
      <c r="S140" s="275">
        <v>59</v>
      </c>
      <c r="T140" s="220"/>
      <c r="U140" s="220"/>
      <c r="V140" s="228"/>
    </row>
    <row r="141" spans="1:22" ht="12.75">
      <c r="A141" s="216"/>
      <c r="B141" s="285" t="s">
        <v>255</v>
      </c>
      <c r="C141" s="285" t="s">
        <v>435</v>
      </c>
      <c r="D141" s="302">
        <v>36002071</v>
      </c>
      <c r="E141" s="198">
        <v>72</v>
      </c>
      <c r="F141" s="259" t="s">
        <v>259</v>
      </c>
      <c r="G141" s="287">
        <v>107937.28</v>
      </c>
      <c r="H141" s="288"/>
      <c r="I141" s="223"/>
      <c r="J141" s="223"/>
      <c r="K141" s="223"/>
      <c r="L141" s="229"/>
      <c r="M141" s="289">
        <f t="shared" si="5"/>
        <v>803852.0580000001</v>
      </c>
      <c r="N141" s="265">
        <f t="shared" si="6"/>
        <v>2421196.494</v>
      </c>
      <c r="O141" s="290">
        <v>26683</v>
      </c>
      <c r="P141" s="290">
        <v>80369</v>
      </c>
      <c r="Q141" s="287">
        <v>128435.83</v>
      </c>
      <c r="R141" s="267">
        <f t="shared" si="7"/>
        <v>40</v>
      </c>
      <c r="S141" s="275">
        <v>60</v>
      </c>
      <c r="T141" s="220"/>
      <c r="U141" s="220"/>
      <c r="V141" s="228"/>
    </row>
    <row r="142" spans="1:22" ht="12.75">
      <c r="A142" s="194"/>
      <c r="B142" s="285" t="s">
        <v>255</v>
      </c>
      <c r="C142" s="285" t="s">
        <v>435</v>
      </c>
      <c r="D142" s="302">
        <v>36002071</v>
      </c>
      <c r="E142" s="198">
        <v>72</v>
      </c>
      <c r="F142" s="259" t="s">
        <v>260</v>
      </c>
      <c r="G142" s="287">
        <v>170743</v>
      </c>
      <c r="H142" s="273"/>
      <c r="I142" s="196"/>
      <c r="J142" s="196"/>
      <c r="K142" s="196"/>
      <c r="L142" s="211"/>
      <c r="M142" s="289">
        <f t="shared" si="5"/>
        <v>692265.354</v>
      </c>
      <c r="N142" s="265">
        <f t="shared" si="6"/>
        <v>2630029.926</v>
      </c>
      <c r="O142" s="298">
        <v>22979</v>
      </c>
      <c r="P142" s="298">
        <v>87301</v>
      </c>
      <c r="Q142" s="287">
        <v>282366</v>
      </c>
      <c r="R142" s="267">
        <f t="shared" si="7"/>
        <v>40</v>
      </c>
      <c r="S142" s="275">
        <v>60</v>
      </c>
      <c r="T142" s="198"/>
      <c r="U142" s="198"/>
      <c r="V142" s="204"/>
    </row>
    <row r="143" spans="1:22" s="205" customFormat="1" ht="12.75">
      <c r="A143" s="194" t="s">
        <v>552</v>
      </c>
      <c r="B143" s="197" t="s">
        <v>255</v>
      </c>
      <c r="C143" s="209" t="s">
        <v>435</v>
      </c>
      <c r="D143" s="296">
        <v>36002071</v>
      </c>
      <c r="E143" s="198">
        <v>72</v>
      </c>
      <c r="F143" s="259" t="s">
        <v>98</v>
      </c>
      <c r="G143" s="212">
        <f>SUM(G138:G142)</f>
        <v>732776.16</v>
      </c>
      <c r="H143" s="273"/>
      <c r="I143" s="196"/>
      <c r="J143" s="196"/>
      <c r="K143" s="196"/>
      <c r="L143" s="211"/>
      <c r="M143" s="264">
        <f t="shared" si="5"/>
        <v>4394268.738</v>
      </c>
      <c r="N143" s="265">
        <f t="shared" si="6"/>
        <v>13799123.922</v>
      </c>
      <c r="O143" s="282">
        <f>SUM(O138:O142)</f>
        <v>145863</v>
      </c>
      <c r="P143" s="282">
        <f>SUM(P138:P142)</f>
        <v>458047</v>
      </c>
      <c r="Q143" s="272">
        <f>SUM(Q138:Q142)</f>
        <v>1046022.9199999999</v>
      </c>
      <c r="R143" s="267"/>
      <c r="S143" s="275"/>
      <c r="T143" s="198"/>
      <c r="U143" s="198"/>
      <c r="V143" s="204"/>
    </row>
    <row r="144" spans="1:22" s="205" customFormat="1" ht="12.75">
      <c r="A144" s="194"/>
      <c r="B144" s="285" t="s">
        <v>263</v>
      </c>
      <c r="C144" s="285" t="s">
        <v>553</v>
      </c>
      <c r="D144" s="286">
        <v>31583814</v>
      </c>
      <c r="E144" s="198">
        <v>72</v>
      </c>
      <c r="F144" s="259" t="s">
        <v>264</v>
      </c>
      <c r="G144" s="287">
        <v>197290</v>
      </c>
      <c r="H144" s="273"/>
      <c r="I144" s="196"/>
      <c r="J144" s="196"/>
      <c r="K144" s="196"/>
      <c r="L144" s="200"/>
      <c r="M144" s="289">
        <f t="shared" si="5"/>
        <v>2583304.5</v>
      </c>
      <c r="N144" s="265">
        <f t="shared" si="6"/>
        <v>2245170.276</v>
      </c>
      <c r="O144" s="290">
        <v>85750</v>
      </c>
      <c r="P144" s="290">
        <v>74526</v>
      </c>
      <c r="Q144" s="287">
        <v>281843</v>
      </c>
      <c r="R144" s="267">
        <f t="shared" si="7"/>
        <v>30</v>
      </c>
      <c r="S144" s="275">
        <v>70</v>
      </c>
      <c r="T144" s="196"/>
      <c r="U144" s="196"/>
      <c r="V144" s="204"/>
    </row>
    <row r="145" spans="1:22" s="205" customFormat="1" ht="12.75">
      <c r="A145" s="194"/>
      <c r="B145" s="285" t="s">
        <v>263</v>
      </c>
      <c r="C145" s="285" t="s">
        <v>554</v>
      </c>
      <c r="D145" s="286">
        <v>31583814</v>
      </c>
      <c r="E145" s="198">
        <v>72</v>
      </c>
      <c r="F145" s="259" t="s">
        <v>265</v>
      </c>
      <c r="G145" s="287">
        <v>197502</v>
      </c>
      <c r="H145" s="273"/>
      <c r="I145" s="196"/>
      <c r="J145" s="196"/>
      <c r="K145" s="196"/>
      <c r="L145" s="200"/>
      <c r="M145" s="289">
        <f t="shared" si="5"/>
        <v>1487471.25</v>
      </c>
      <c r="N145" s="265">
        <f t="shared" si="6"/>
        <v>2500006.11</v>
      </c>
      <c r="O145" s="298">
        <v>49375</v>
      </c>
      <c r="P145" s="298">
        <v>82985</v>
      </c>
      <c r="Q145" s="287">
        <v>282146</v>
      </c>
      <c r="R145" s="267">
        <f t="shared" si="7"/>
        <v>30</v>
      </c>
      <c r="S145" s="275">
        <v>70</v>
      </c>
      <c r="T145" s="196"/>
      <c r="U145" s="196"/>
      <c r="V145" s="204"/>
    </row>
    <row r="146" spans="1:22" s="205" customFormat="1" ht="12.75">
      <c r="A146" s="194"/>
      <c r="B146" s="285" t="s">
        <v>263</v>
      </c>
      <c r="C146" s="285" t="s">
        <v>554</v>
      </c>
      <c r="D146" s="286">
        <v>31583814</v>
      </c>
      <c r="E146" s="198">
        <v>72</v>
      </c>
      <c r="F146" s="259" t="s">
        <v>266</v>
      </c>
      <c r="G146" s="287">
        <v>197500</v>
      </c>
      <c r="H146" s="273"/>
      <c r="I146" s="196"/>
      <c r="J146" s="196"/>
      <c r="K146" s="196"/>
      <c r="L146" s="200"/>
      <c r="M146" s="289">
        <f t="shared" si="5"/>
        <v>2147772.918</v>
      </c>
      <c r="N146" s="265">
        <f t="shared" si="6"/>
        <v>2551642.074</v>
      </c>
      <c r="O146" s="298">
        <v>71293</v>
      </c>
      <c r="P146" s="298">
        <v>84699</v>
      </c>
      <c r="Q146" s="287">
        <v>282143</v>
      </c>
      <c r="R146" s="267">
        <f t="shared" si="7"/>
        <v>30</v>
      </c>
      <c r="S146" s="275">
        <v>70</v>
      </c>
      <c r="T146" s="198"/>
      <c r="U146" s="198"/>
      <c r="V146" s="204"/>
    </row>
    <row r="147" spans="1:22" s="205" customFormat="1" ht="12.75">
      <c r="A147" s="194" t="s">
        <v>555</v>
      </c>
      <c r="B147" s="197" t="s">
        <v>263</v>
      </c>
      <c r="C147" s="209" t="s">
        <v>440</v>
      </c>
      <c r="D147" s="270">
        <v>31583814</v>
      </c>
      <c r="E147" s="198">
        <v>72</v>
      </c>
      <c r="F147" s="259" t="s">
        <v>98</v>
      </c>
      <c r="G147" s="299">
        <f>SUM(G144:G146)</f>
        <v>592292</v>
      </c>
      <c r="H147" s="273"/>
      <c r="I147" s="196"/>
      <c r="J147" s="196"/>
      <c r="K147" s="196"/>
      <c r="L147" s="200"/>
      <c r="M147" s="264">
        <f t="shared" si="5"/>
        <v>6218548.6680000005</v>
      </c>
      <c r="N147" s="265">
        <f t="shared" si="6"/>
        <v>7296818.46</v>
      </c>
      <c r="O147" s="282">
        <f>SUM(O144:O146)</f>
        <v>206418</v>
      </c>
      <c r="P147" s="282">
        <f>SUM(P144:P146)</f>
        <v>242210</v>
      </c>
      <c r="Q147" s="272">
        <f>SUM(Q144:Q146)</f>
        <v>846132</v>
      </c>
      <c r="R147" s="267"/>
      <c r="S147" s="275"/>
      <c r="T147" s="198"/>
      <c r="U147" s="198"/>
      <c r="V147" s="204"/>
    </row>
    <row r="148" spans="1:22" s="205" customFormat="1" ht="12.75">
      <c r="A148" s="194"/>
      <c r="B148" s="285" t="s">
        <v>99</v>
      </c>
      <c r="C148" s="285" t="s">
        <v>556</v>
      </c>
      <c r="D148" s="303">
        <v>36402672</v>
      </c>
      <c r="E148" s="198">
        <v>72</v>
      </c>
      <c r="F148" s="259" t="s">
        <v>267</v>
      </c>
      <c r="G148" s="287">
        <v>120914</v>
      </c>
      <c r="H148" s="273"/>
      <c r="I148" s="196"/>
      <c r="J148" s="196"/>
      <c r="K148" s="196"/>
      <c r="L148" s="200"/>
      <c r="M148" s="289">
        <f t="shared" si="5"/>
        <v>557752.764</v>
      </c>
      <c r="N148" s="265">
        <f t="shared" si="6"/>
        <v>1910982.5580000002</v>
      </c>
      <c r="O148" s="298">
        <v>18514</v>
      </c>
      <c r="P148" s="298">
        <v>63433</v>
      </c>
      <c r="Q148" s="287">
        <v>201614</v>
      </c>
      <c r="R148" s="267">
        <f t="shared" si="7"/>
        <v>40</v>
      </c>
      <c r="S148" s="275">
        <v>60</v>
      </c>
      <c r="T148" s="198"/>
      <c r="U148" s="198"/>
      <c r="V148" s="204"/>
    </row>
    <row r="149" spans="1:22" ht="12.75">
      <c r="A149" s="216"/>
      <c r="B149" s="285" t="s">
        <v>99</v>
      </c>
      <c r="C149" s="285" t="s">
        <v>556</v>
      </c>
      <c r="D149" s="303">
        <v>36402672</v>
      </c>
      <c r="E149" s="198">
        <v>72</v>
      </c>
      <c r="F149" s="259" t="s">
        <v>268</v>
      </c>
      <c r="G149" s="287">
        <v>163650</v>
      </c>
      <c r="H149" s="288"/>
      <c r="I149" s="223"/>
      <c r="J149" s="223"/>
      <c r="K149" s="223"/>
      <c r="L149" s="229"/>
      <c r="M149" s="289">
        <f t="shared" si="5"/>
        <v>838105.3200000001</v>
      </c>
      <c r="N149" s="265">
        <f t="shared" si="6"/>
        <v>2356756.98</v>
      </c>
      <c r="O149" s="298">
        <v>27820</v>
      </c>
      <c r="P149" s="298">
        <v>78230</v>
      </c>
      <c r="Q149" s="287">
        <v>272920</v>
      </c>
      <c r="R149" s="267">
        <f t="shared" si="7"/>
        <v>40</v>
      </c>
      <c r="S149" s="275">
        <v>60</v>
      </c>
      <c r="T149" s="223"/>
      <c r="U149" s="223"/>
      <c r="V149" s="228"/>
    </row>
    <row r="150" spans="1:22" ht="12.75">
      <c r="A150" s="216"/>
      <c r="B150" s="285" t="s">
        <v>99</v>
      </c>
      <c r="C150" s="285" t="s">
        <v>556</v>
      </c>
      <c r="D150" s="303">
        <v>36402672</v>
      </c>
      <c r="E150" s="198">
        <v>72</v>
      </c>
      <c r="F150" s="259" t="s">
        <v>269</v>
      </c>
      <c r="G150" s="287">
        <v>198948</v>
      </c>
      <c r="H150" s="288"/>
      <c r="I150" s="223"/>
      <c r="J150" s="223"/>
      <c r="K150" s="223"/>
      <c r="L150" s="224"/>
      <c r="M150" s="289">
        <f t="shared" si="5"/>
        <v>2350641.4020000002</v>
      </c>
      <c r="N150" s="265">
        <f t="shared" si="6"/>
        <v>1844825.862</v>
      </c>
      <c r="O150" s="290">
        <v>78027</v>
      </c>
      <c r="P150" s="290">
        <v>61237</v>
      </c>
      <c r="Q150" s="287">
        <v>331648</v>
      </c>
      <c r="R150" s="267">
        <f t="shared" si="7"/>
        <v>40</v>
      </c>
      <c r="S150" s="275">
        <v>60</v>
      </c>
      <c r="T150" s="223"/>
      <c r="U150" s="223"/>
      <c r="V150" s="228"/>
    </row>
    <row r="151" spans="1:22" s="205" customFormat="1" ht="12.75">
      <c r="A151" s="194" t="s">
        <v>557</v>
      </c>
      <c r="B151" s="197" t="s">
        <v>99</v>
      </c>
      <c r="C151" s="209" t="s">
        <v>556</v>
      </c>
      <c r="D151" s="280">
        <v>36402672</v>
      </c>
      <c r="E151" s="198">
        <v>72</v>
      </c>
      <c r="F151" s="259" t="s">
        <v>98</v>
      </c>
      <c r="G151" s="299">
        <f>SUM(G148:G150)</f>
        <v>483512</v>
      </c>
      <c r="H151" s="273"/>
      <c r="I151" s="196"/>
      <c r="J151" s="196"/>
      <c r="K151" s="196"/>
      <c r="L151" s="200"/>
      <c r="M151" s="264">
        <f t="shared" si="5"/>
        <v>3746499.486</v>
      </c>
      <c r="N151" s="265">
        <f t="shared" si="6"/>
        <v>6112565.4</v>
      </c>
      <c r="O151" s="274">
        <f>SUM(O148:O150)</f>
        <v>124361</v>
      </c>
      <c r="P151" s="274">
        <f>SUM(P148:P150)</f>
        <v>202900</v>
      </c>
      <c r="Q151" s="272">
        <f>SUM(Q148:Q150)</f>
        <v>806182</v>
      </c>
      <c r="R151" s="267"/>
      <c r="S151" s="275"/>
      <c r="T151" s="196"/>
      <c r="U151" s="196"/>
      <c r="V151" s="204"/>
    </row>
    <row r="152" spans="1:22" ht="12.75">
      <c r="A152" s="216"/>
      <c r="B152" s="285" t="s">
        <v>270</v>
      </c>
      <c r="C152" s="285" t="s">
        <v>558</v>
      </c>
      <c r="D152" s="286">
        <v>31714129</v>
      </c>
      <c r="E152" s="198">
        <v>72</v>
      </c>
      <c r="F152" s="259" t="s">
        <v>271</v>
      </c>
      <c r="G152" s="287">
        <v>142430</v>
      </c>
      <c r="H152" s="288"/>
      <c r="I152" s="223"/>
      <c r="J152" s="223"/>
      <c r="K152" s="223"/>
      <c r="L152" s="224"/>
      <c r="M152" s="289">
        <f t="shared" si="5"/>
        <v>612461.5800000001</v>
      </c>
      <c r="N152" s="265">
        <f t="shared" si="6"/>
        <v>2273307.96</v>
      </c>
      <c r="O152" s="290">
        <v>20330</v>
      </c>
      <c r="P152" s="290">
        <v>75460</v>
      </c>
      <c r="Q152" s="287">
        <v>237440</v>
      </c>
      <c r="R152" s="267">
        <f t="shared" si="7"/>
        <v>40</v>
      </c>
      <c r="S152" s="275">
        <v>60</v>
      </c>
      <c r="T152" s="220"/>
      <c r="U152" s="220"/>
      <c r="V152" s="228"/>
    </row>
    <row r="153" spans="1:22" ht="12.75">
      <c r="A153" s="216"/>
      <c r="B153" s="285" t="s">
        <v>270</v>
      </c>
      <c r="C153" s="285" t="s">
        <v>558</v>
      </c>
      <c r="D153" s="286">
        <v>31714129</v>
      </c>
      <c r="E153" s="198">
        <v>72</v>
      </c>
      <c r="F153" s="259" t="s">
        <v>272</v>
      </c>
      <c r="G153" s="287">
        <v>165665</v>
      </c>
      <c r="H153" s="288"/>
      <c r="I153" s="223"/>
      <c r="J153" s="223"/>
      <c r="K153" s="223"/>
      <c r="L153" s="229"/>
      <c r="M153" s="289">
        <f t="shared" si="5"/>
        <v>899562.36</v>
      </c>
      <c r="N153" s="265">
        <f t="shared" si="6"/>
        <v>2320907.04</v>
      </c>
      <c r="O153" s="298">
        <v>29860</v>
      </c>
      <c r="P153" s="298">
        <v>77040</v>
      </c>
      <c r="Q153" s="287">
        <v>276230</v>
      </c>
      <c r="R153" s="267">
        <f t="shared" si="7"/>
        <v>40</v>
      </c>
      <c r="S153" s="275">
        <v>60</v>
      </c>
      <c r="T153" s="220"/>
      <c r="U153" s="220"/>
      <c r="V153" s="228"/>
    </row>
    <row r="154" spans="1:22" ht="12.75">
      <c r="A154" s="216"/>
      <c r="B154" s="285" t="s">
        <v>270</v>
      </c>
      <c r="C154" s="285" t="s">
        <v>558</v>
      </c>
      <c r="D154" s="286">
        <v>31714129</v>
      </c>
      <c r="E154" s="198">
        <v>72</v>
      </c>
      <c r="F154" s="259" t="s">
        <v>273</v>
      </c>
      <c r="G154" s="287">
        <v>120035</v>
      </c>
      <c r="H154" s="288"/>
      <c r="I154" s="223"/>
      <c r="J154" s="223"/>
      <c r="K154" s="223"/>
      <c r="L154" s="229"/>
      <c r="M154" s="289">
        <f t="shared" si="5"/>
        <v>349160.34</v>
      </c>
      <c r="N154" s="265">
        <f t="shared" si="6"/>
        <v>1540191.75</v>
      </c>
      <c r="O154" s="290">
        <v>11590</v>
      </c>
      <c r="P154" s="290">
        <v>51125</v>
      </c>
      <c r="Q154" s="287">
        <v>200070</v>
      </c>
      <c r="R154" s="267">
        <f t="shared" si="7"/>
        <v>40</v>
      </c>
      <c r="S154" s="275">
        <v>60</v>
      </c>
      <c r="T154" s="220"/>
      <c r="U154" s="220"/>
      <c r="V154" s="228"/>
    </row>
    <row r="155" spans="1:22" ht="12.75">
      <c r="A155" s="194" t="s">
        <v>559</v>
      </c>
      <c r="B155" s="197" t="s">
        <v>270</v>
      </c>
      <c r="C155" s="197" t="s">
        <v>558</v>
      </c>
      <c r="D155" s="270">
        <v>31714129</v>
      </c>
      <c r="E155" s="198">
        <v>72</v>
      </c>
      <c r="F155" s="259" t="s">
        <v>98</v>
      </c>
      <c r="G155" s="299">
        <f>SUM(G152:G154)</f>
        <v>428130</v>
      </c>
      <c r="H155" s="288"/>
      <c r="I155" s="223"/>
      <c r="J155" s="223"/>
      <c r="K155" s="223"/>
      <c r="L155" s="224"/>
      <c r="M155" s="264">
        <f t="shared" si="5"/>
        <v>1861184.28</v>
      </c>
      <c r="N155" s="265">
        <f t="shared" si="6"/>
        <v>6134406.75</v>
      </c>
      <c r="O155" s="274">
        <f>SUM(O152:O154)</f>
        <v>61780</v>
      </c>
      <c r="P155" s="274">
        <f>SUM(P152:P154)</f>
        <v>203625</v>
      </c>
      <c r="Q155" s="272">
        <f>SUM(Q152:Q154)</f>
        <v>713740</v>
      </c>
      <c r="R155" s="267"/>
      <c r="S155" s="275"/>
      <c r="T155" s="220"/>
      <c r="U155" s="220"/>
      <c r="V155" s="228"/>
    </row>
    <row r="156" spans="1:22" ht="12.75">
      <c r="A156" s="194"/>
      <c r="B156" s="285" t="s">
        <v>19</v>
      </c>
      <c r="C156" s="285" t="s">
        <v>560</v>
      </c>
      <c r="D156" s="304">
        <v>31380051</v>
      </c>
      <c r="E156" s="198">
        <v>72</v>
      </c>
      <c r="F156" s="259" t="s">
        <v>274</v>
      </c>
      <c r="G156" s="287">
        <v>197984</v>
      </c>
      <c r="H156" s="273"/>
      <c r="I156" s="196"/>
      <c r="J156" s="196"/>
      <c r="K156" s="196"/>
      <c r="L156" s="211"/>
      <c r="M156" s="289">
        <f t="shared" si="5"/>
        <v>1660936.7580000001</v>
      </c>
      <c r="N156" s="265">
        <f t="shared" si="6"/>
        <v>3529742.916</v>
      </c>
      <c r="O156" s="290">
        <v>55133</v>
      </c>
      <c r="P156" s="290">
        <v>117166</v>
      </c>
      <c r="Q156" s="287">
        <v>282984</v>
      </c>
      <c r="R156" s="267">
        <f t="shared" si="7"/>
        <v>30</v>
      </c>
      <c r="S156" s="275">
        <v>70</v>
      </c>
      <c r="T156" s="198"/>
      <c r="U156" s="198"/>
      <c r="V156" s="204"/>
    </row>
    <row r="157" spans="1:22" s="205" customFormat="1" ht="12.75">
      <c r="A157" s="194"/>
      <c r="B157" s="285" t="s">
        <v>19</v>
      </c>
      <c r="C157" s="285" t="s">
        <v>561</v>
      </c>
      <c r="D157" s="304">
        <v>31380051</v>
      </c>
      <c r="E157" s="198">
        <v>72</v>
      </c>
      <c r="F157" s="259" t="s">
        <v>275</v>
      </c>
      <c r="G157" s="287">
        <v>197110</v>
      </c>
      <c r="H157" s="273"/>
      <c r="I157" s="196"/>
      <c r="J157" s="196"/>
      <c r="K157" s="196"/>
      <c r="L157" s="200"/>
      <c r="M157" s="289">
        <f t="shared" si="5"/>
        <v>1681512.816</v>
      </c>
      <c r="N157" s="265">
        <f t="shared" si="6"/>
        <v>3795936.2520000003</v>
      </c>
      <c r="O157" s="298">
        <v>55816</v>
      </c>
      <c r="P157" s="298">
        <v>126002</v>
      </c>
      <c r="Q157" s="287">
        <v>281650</v>
      </c>
      <c r="R157" s="267">
        <f t="shared" si="7"/>
        <v>30</v>
      </c>
      <c r="S157" s="275">
        <v>70</v>
      </c>
      <c r="T157" s="198"/>
      <c r="U157" s="198"/>
      <c r="V157" s="204"/>
    </row>
    <row r="158" spans="1:22" s="205" customFormat="1" ht="12.75">
      <c r="A158" s="194"/>
      <c r="B158" s="285" t="s">
        <v>19</v>
      </c>
      <c r="C158" s="285" t="s">
        <v>561</v>
      </c>
      <c r="D158" s="304">
        <v>31380051</v>
      </c>
      <c r="E158" s="198">
        <v>72</v>
      </c>
      <c r="F158" s="259" t="s">
        <v>276</v>
      </c>
      <c r="G158" s="287">
        <v>199344</v>
      </c>
      <c r="H158" s="273"/>
      <c r="I158" s="196"/>
      <c r="J158" s="196"/>
      <c r="K158" s="196"/>
      <c r="L158" s="200"/>
      <c r="M158" s="289">
        <f t="shared" si="5"/>
        <v>1354254.078</v>
      </c>
      <c r="N158" s="265">
        <f t="shared" si="6"/>
        <v>4006396.4880000004</v>
      </c>
      <c r="O158" s="298">
        <v>44953</v>
      </c>
      <c r="P158" s="298">
        <v>132988</v>
      </c>
      <c r="Q158" s="287">
        <v>284854</v>
      </c>
      <c r="R158" s="267">
        <f t="shared" si="7"/>
        <v>30</v>
      </c>
      <c r="S158" s="275">
        <v>70</v>
      </c>
      <c r="T158" s="196"/>
      <c r="U158" s="196"/>
      <c r="V158" s="204"/>
    </row>
    <row r="159" spans="1:22" s="205" customFormat="1" ht="12.75">
      <c r="A159" s="194"/>
      <c r="B159" s="285" t="s">
        <v>19</v>
      </c>
      <c r="C159" s="285" t="s">
        <v>442</v>
      </c>
      <c r="D159" s="304">
        <v>31380051</v>
      </c>
      <c r="E159" s="198">
        <v>72</v>
      </c>
      <c r="F159" s="259" t="s">
        <v>277</v>
      </c>
      <c r="G159" s="287">
        <v>199891</v>
      </c>
      <c r="H159" s="273"/>
      <c r="I159" s="196"/>
      <c r="J159" s="196"/>
      <c r="K159" s="196"/>
      <c r="L159" s="200"/>
      <c r="M159" s="289">
        <f t="shared" si="5"/>
        <v>1837173.858</v>
      </c>
      <c r="N159" s="265">
        <f t="shared" si="6"/>
        <v>3484162.278</v>
      </c>
      <c r="O159" s="298">
        <v>60983</v>
      </c>
      <c r="P159" s="298">
        <v>115653</v>
      </c>
      <c r="Q159" s="287">
        <v>285601</v>
      </c>
      <c r="R159" s="267">
        <f t="shared" si="7"/>
        <v>30</v>
      </c>
      <c r="S159" s="275">
        <v>70</v>
      </c>
      <c r="T159" s="198"/>
      <c r="U159" s="198"/>
      <c r="V159" s="204"/>
    </row>
    <row r="160" spans="1:22" s="205" customFormat="1" ht="12.75">
      <c r="A160" s="194"/>
      <c r="B160" s="285" t="s">
        <v>19</v>
      </c>
      <c r="C160" s="285" t="s">
        <v>442</v>
      </c>
      <c r="D160" s="304">
        <v>31380051</v>
      </c>
      <c r="E160" s="198">
        <v>72</v>
      </c>
      <c r="F160" s="259" t="s">
        <v>278</v>
      </c>
      <c r="G160" s="287">
        <v>6610.66</v>
      </c>
      <c r="H160" s="273"/>
      <c r="I160" s="196"/>
      <c r="J160" s="196"/>
      <c r="K160" s="196"/>
      <c r="L160" s="200"/>
      <c r="M160" s="289">
        <f t="shared" si="5"/>
        <v>1753363.3260000001</v>
      </c>
      <c r="N160" s="265">
        <f t="shared" si="6"/>
        <v>3531309.4680000003</v>
      </c>
      <c r="O160" s="290">
        <v>58201</v>
      </c>
      <c r="P160" s="290">
        <v>117218</v>
      </c>
      <c r="Q160" s="287">
        <v>9443.82</v>
      </c>
      <c r="R160" s="267">
        <f t="shared" si="7"/>
        <v>30</v>
      </c>
      <c r="S160" s="275">
        <v>70</v>
      </c>
      <c r="T160" s="196"/>
      <c r="U160" s="196"/>
      <c r="V160" s="204"/>
    </row>
    <row r="161" spans="1:22" s="205" customFormat="1" ht="12.75">
      <c r="A161" s="194" t="s">
        <v>562</v>
      </c>
      <c r="B161" s="197" t="s">
        <v>19</v>
      </c>
      <c r="C161" s="215" t="s">
        <v>442</v>
      </c>
      <c r="D161" s="284">
        <v>31380051</v>
      </c>
      <c r="E161" s="198">
        <v>72</v>
      </c>
      <c r="F161" s="259" t="s">
        <v>98</v>
      </c>
      <c r="G161" s="212">
        <f>SUM(G156:G160)</f>
        <v>800939.66</v>
      </c>
      <c r="H161" s="273"/>
      <c r="I161" s="196"/>
      <c r="J161" s="196"/>
      <c r="K161" s="196"/>
      <c r="L161" s="211"/>
      <c r="M161" s="264">
        <f t="shared" si="5"/>
        <v>8287240.836</v>
      </c>
      <c r="N161" s="265">
        <f t="shared" si="6"/>
        <v>18347547.402000003</v>
      </c>
      <c r="O161" s="274">
        <f>SUM(O156:O160)</f>
        <v>275086</v>
      </c>
      <c r="P161" s="274">
        <f>SUM(P156:P160)</f>
        <v>609027</v>
      </c>
      <c r="Q161" s="305">
        <f>SUM(Q156:Q160)</f>
        <v>1144532.82</v>
      </c>
      <c r="R161" s="267"/>
      <c r="S161" s="275"/>
      <c r="T161" s="198"/>
      <c r="U161" s="198"/>
      <c r="V161" s="204"/>
    </row>
    <row r="162" spans="1:22" s="205" customFormat="1" ht="12.75">
      <c r="A162" s="194"/>
      <c r="B162" s="295" t="s">
        <v>563</v>
      </c>
      <c r="C162" s="285" t="s">
        <v>564</v>
      </c>
      <c r="D162" s="286">
        <v>36065722</v>
      </c>
      <c r="E162" s="198">
        <v>72</v>
      </c>
      <c r="F162" s="306" t="s">
        <v>565</v>
      </c>
      <c r="G162" s="287">
        <v>192169</v>
      </c>
      <c r="H162" s="273"/>
      <c r="I162" s="196"/>
      <c r="J162" s="196"/>
      <c r="K162" s="196"/>
      <c r="L162" s="200"/>
      <c r="M162" s="289">
        <f t="shared" si="5"/>
        <v>1903902.948</v>
      </c>
      <c r="N162" s="265">
        <f t="shared" si="6"/>
        <v>0</v>
      </c>
      <c r="O162" s="290">
        <v>63198</v>
      </c>
      <c r="P162" s="290">
        <v>0</v>
      </c>
      <c r="Q162" s="287">
        <v>321048</v>
      </c>
      <c r="R162" s="267">
        <f t="shared" si="7"/>
        <v>40</v>
      </c>
      <c r="S162" s="275">
        <v>60</v>
      </c>
      <c r="T162" s="196"/>
      <c r="U162" s="196"/>
      <c r="V162" s="204"/>
    </row>
    <row r="163" spans="1:22" s="205" customFormat="1" ht="12.75">
      <c r="A163" s="194"/>
      <c r="B163" s="307" t="s">
        <v>563</v>
      </c>
      <c r="C163" s="285" t="s">
        <v>566</v>
      </c>
      <c r="D163" s="308">
        <v>36065722</v>
      </c>
      <c r="E163" s="198">
        <v>72</v>
      </c>
      <c r="F163" s="306" t="s">
        <v>567</v>
      </c>
      <c r="G163" s="287">
        <v>199988</v>
      </c>
      <c r="H163" s="273"/>
      <c r="I163" s="196"/>
      <c r="J163" s="196"/>
      <c r="K163" s="196"/>
      <c r="L163" s="211"/>
      <c r="M163" s="289">
        <f t="shared" si="5"/>
        <v>1289814.564</v>
      </c>
      <c r="N163" s="265">
        <f t="shared" si="6"/>
        <v>0</v>
      </c>
      <c r="O163" s="290">
        <v>42814</v>
      </c>
      <c r="P163" s="290">
        <v>0</v>
      </c>
      <c r="Q163" s="287">
        <v>333314</v>
      </c>
      <c r="R163" s="267">
        <f t="shared" si="7"/>
        <v>40</v>
      </c>
      <c r="S163" s="275">
        <v>60</v>
      </c>
      <c r="T163" s="196"/>
      <c r="U163" s="196"/>
      <c r="V163" s="204"/>
    </row>
    <row r="164" spans="1:22" s="205" customFormat="1" ht="12.75">
      <c r="A164" s="194" t="s">
        <v>568</v>
      </c>
      <c r="B164" s="309" t="s">
        <v>569</v>
      </c>
      <c r="C164" s="197" t="s">
        <v>566</v>
      </c>
      <c r="D164" s="281">
        <v>36065722</v>
      </c>
      <c r="E164" s="198">
        <v>72</v>
      </c>
      <c r="F164" s="259" t="s">
        <v>98</v>
      </c>
      <c r="G164" s="212">
        <f>SUM(G162:G163)</f>
        <v>392157</v>
      </c>
      <c r="H164" s="273"/>
      <c r="I164" s="196"/>
      <c r="J164" s="196"/>
      <c r="K164" s="196"/>
      <c r="L164" s="211"/>
      <c r="M164" s="264">
        <f t="shared" si="5"/>
        <v>3193717.512</v>
      </c>
      <c r="N164" s="265">
        <f t="shared" si="6"/>
        <v>0</v>
      </c>
      <c r="O164" s="274">
        <f>O162+O163</f>
        <v>106012</v>
      </c>
      <c r="P164" s="274">
        <f>P162+P163</f>
        <v>0</v>
      </c>
      <c r="Q164" s="305">
        <f>SUM(Q162:Q163)</f>
        <v>654362</v>
      </c>
      <c r="R164" s="267"/>
      <c r="S164" s="275"/>
      <c r="T164" s="196"/>
      <c r="U164" s="196"/>
      <c r="V164" s="204"/>
    </row>
    <row r="165" spans="1:22" s="205" customFormat="1" ht="12.75">
      <c r="A165" s="194" t="s">
        <v>570</v>
      </c>
      <c r="B165" s="197" t="s">
        <v>279</v>
      </c>
      <c r="C165" s="197" t="s">
        <v>571</v>
      </c>
      <c r="D165" s="276">
        <v>36381829</v>
      </c>
      <c r="E165" s="198">
        <v>72</v>
      </c>
      <c r="F165" s="259" t="s">
        <v>280</v>
      </c>
      <c r="G165" s="272">
        <v>179958</v>
      </c>
      <c r="H165" s="273"/>
      <c r="I165" s="196"/>
      <c r="J165" s="196"/>
      <c r="K165" s="196"/>
      <c r="L165" s="211"/>
      <c r="M165" s="264">
        <f t="shared" si="5"/>
        <v>958910.5800000001</v>
      </c>
      <c r="N165" s="265">
        <f t="shared" si="6"/>
        <v>2717545.9560000002</v>
      </c>
      <c r="O165" s="274">
        <v>31830</v>
      </c>
      <c r="P165" s="274">
        <v>90206</v>
      </c>
      <c r="Q165" s="272">
        <v>418462</v>
      </c>
      <c r="R165" s="267">
        <f t="shared" si="7"/>
        <v>57</v>
      </c>
      <c r="S165" s="275">
        <v>43</v>
      </c>
      <c r="T165" s="196"/>
      <c r="U165" s="196"/>
      <c r="V165" s="204"/>
    </row>
    <row r="166" spans="1:22" s="205" customFormat="1" ht="12.75">
      <c r="A166" s="194" t="s">
        <v>572</v>
      </c>
      <c r="B166" s="277" t="s">
        <v>281</v>
      </c>
      <c r="C166" s="197" t="s">
        <v>573</v>
      </c>
      <c r="D166" s="270">
        <v>31426875</v>
      </c>
      <c r="E166" s="198">
        <v>72</v>
      </c>
      <c r="F166" s="278" t="s">
        <v>282</v>
      </c>
      <c r="G166" s="272">
        <v>120000</v>
      </c>
      <c r="H166" s="273"/>
      <c r="I166" s="196"/>
      <c r="J166" s="196"/>
      <c r="K166" s="196"/>
      <c r="L166" s="211"/>
      <c r="M166" s="264">
        <f t="shared" si="5"/>
        <v>531031.002</v>
      </c>
      <c r="N166" s="265">
        <f t="shared" si="6"/>
        <v>1801564.926</v>
      </c>
      <c r="O166" s="274">
        <v>17627</v>
      </c>
      <c r="P166" s="274">
        <v>59801</v>
      </c>
      <c r="Q166" s="272">
        <v>200000</v>
      </c>
      <c r="R166" s="267">
        <f t="shared" si="7"/>
        <v>40</v>
      </c>
      <c r="S166" s="275">
        <v>60</v>
      </c>
      <c r="T166" s="196"/>
      <c r="U166" s="196"/>
      <c r="V166" s="204"/>
    </row>
    <row r="167" spans="1:22" s="205" customFormat="1" ht="13.5" thickBot="1">
      <c r="A167" s="237" t="s">
        <v>574</v>
      </c>
      <c r="B167" s="310" t="s">
        <v>283</v>
      </c>
      <c r="C167" s="310" t="s">
        <v>575</v>
      </c>
      <c r="D167" s="311">
        <v>31651585</v>
      </c>
      <c r="E167" s="312">
        <v>72</v>
      </c>
      <c r="F167" s="313" t="s">
        <v>284</v>
      </c>
      <c r="G167" s="314">
        <v>199932</v>
      </c>
      <c r="H167" s="315"/>
      <c r="I167" s="243"/>
      <c r="J167" s="243"/>
      <c r="K167" s="243"/>
      <c r="L167" s="244"/>
      <c r="M167" s="316">
        <f t="shared" si="5"/>
        <v>867568.5480000001</v>
      </c>
      <c r="N167" s="317">
        <f t="shared" si="6"/>
        <v>3257524.3800000004</v>
      </c>
      <c r="O167" s="318">
        <v>28798</v>
      </c>
      <c r="P167" s="318">
        <v>108130</v>
      </c>
      <c r="Q167" s="314">
        <v>333222</v>
      </c>
      <c r="R167" s="319">
        <f t="shared" si="7"/>
        <v>40</v>
      </c>
      <c r="S167" s="320">
        <v>60</v>
      </c>
      <c r="T167" s="312"/>
      <c r="U167" s="312"/>
      <c r="V167" s="247"/>
    </row>
    <row r="168" spans="13:16" ht="12.75">
      <c r="M168" s="249">
        <v>105585996.43</v>
      </c>
      <c r="N168" s="249">
        <f>P168*30.126</f>
        <v>221725040.298</v>
      </c>
      <c r="O168" s="249">
        <f>SUM(O62:O76)+O79+SUM(O80:O99)+O103+O104+O105++O106+O107+O114+O115+O116+O117+O118+O119+O123+O124+O125+O126+O127+O128+O129+O130+O131+O132+O133+O137+O143+O147+O151+O155+O161+O164+O165+O166+O167</f>
        <v>3504813</v>
      </c>
      <c r="P168" s="249">
        <f>SUM(P62:P76)+P79+SUM(P80:P99)+P103+P104+P105++P106+P107+P114+P115+P116+P117+P118+P119+P123+P124+P125+P126+P127+P128+P129+P130+P131+P132+P133+P137+P143+P147+P151+P155+P161+P164+P165+P166+P167</f>
        <v>7359923</v>
      </c>
    </row>
    <row r="169" ht="12.75">
      <c r="A169" s="187" t="s">
        <v>576</v>
      </c>
    </row>
    <row r="170" ht="12.75">
      <c r="B170" s="187" t="s">
        <v>577</v>
      </c>
    </row>
    <row r="174" spans="1:22" ht="14.25">
      <c r="A174" s="456" t="s">
        <v>578</v>
      </c>
      <c r="B174" s="457"/>
      <c r="C174" s="457"/>
      <c r="D174" s="457"/>
      <c r="E174" s="457"/>
      <c r="F174" s="457"/>
      <c r="G174" s="457"/>
      <c r="H174" s="457"/>
      <c r="I174" s="457"/>
      <c r="J174" s="457"/>
      <c r="K174" s="457"/>
      <c r="L174" s="457"/>
      <c r="M174" s="457"/>
      <c r="N174" s="457"/>
      <c r="O174" s="457"/>
      <c r="P174" s="457"/>
      <c r="Q174" s="457"/>
      <c r="R174" s="457"/>
      <c r="S174" s="457"/>
      <c r="T174" s="186"/>
      <c r="U174" s="186"/>
      <c r="V174" s="186"/>
    </row>
    <row r="175" spans="1:22" ht="13.5">
      <c r="A175" s="178" t="s">
        <v>384</v>
      </c>
      <c r="B175" s="181"/>
      <c r="C175" s="181"/>
      <c r="D175" s="181"/>
      <c r="E175" s="181"/>
      <c r="F175" s="181"/>
      <c r="G175" s="181"/>
      <c r="H175" s="181"/>
      <c r="I175" s="181"/>
      <c r="J175" s="181"/>
      <c r="K175" s="181"/>
      <c r="L175" s="181"/>
      <c r="M175" s="181"/>
      <c r="N175" s="181"/>
      <c r="O175" s="181"/>
      <c r="P175" s="181"/>
      <c r="Q175" s="181"/>
      <c r="R175" s="181"/>
      <c r="S175" s="181"/>
      <c r="T175" s="181"/>
      <c r="U175" s="181"/>
      <c r="V175" s="181"/>
    </row>
    <row r="176" spans="1:22" ht="13.5">
      <c r="A176" s="178" t="s">
        <v>385</v>
      </c>
      <c r="B176" s="181"/>
      <c r="C176" s="181"/>
      <c r="D176" s="181"/>
      <c r="E176" s="181"/>
      <c r="F176" s="181"/>
      <c r="G176" s="181"/>
      <c r="H176" s="181"/>
      <c r="I176" s="181"/>
      <c r="J176" s="181"/>
      <c r="K176" s="181"/>
      <c r="L176" s="181"/>
      <c r="M176" s="181"/>
      <c r="N176" s="181"/>
      <c r="O176" s="181"/>
      <c r="P176" s="181"/>
      <c r="Q176" s="181"/>
      <c r="R176" s="181"/>
      <c r="S176" s="181"/>
      <c r="T176" s="181"/>
      <c r="U176" s="181"/>
      <c r="V176" s="181"/>
    </row>
    <row r="177" ht="13.5" thickBot="1"/>
    <row r="178" spans="1:22" s="188" customFormat="1" ht="59.25" customHeight="1">
      <c r="A178" s="478" t="s">
        <v>386</v>
      </c>
      <c r="B178" s="431" t="s">
        <v>387</v>
      </c>
      <c r="C178" s="480" t="s">
        <v>388</v>
      </c>
      <c r="D178" s="480" t="s">
        <v>85</v>
      </c>
      <c r="E178" s="483" t="s">
        <v>389</v>
      </c>
      <c r="F178" s="435" t="s">
        <v>390</v>
      </c>
      <c r="G178" s="437" t="s">
        <v>451</v>
      </c>
      <c r="H178" s="439" t="s">
        <v>392</v>
      </c>
      <c r="I178" s="440"/>
      <c r="J178" s="440"/>
      <c r="K178" s="440"/>
      <c r="L178" s="440"/>
      <c r="M178" s="440"/>
      <c r="N178" s="441"/>
      <c r="O178" s="442" t="s">
        <v>393</v>
      </c>
      <c r="P178" s="443"/>
      <c r="Q178" s="444" t="s">
        <v>452</v>
      </c>
      <c r="R178" s="446" t="s">
        <v>73</v>
      </c>
      <c r="S178" s="427" t="s">
        <v>81</v>
      </c>
      <c r="T178" s="429" t="s">
        <v>395</v>
      </c>
      <c r="U178" s="431" t="s">
        <v>396</v>
      </c>
      <c r="V178" s="433" t="s">
        <v>9</v>
      </c>
    </row>
    <row r="179" spans="1:22" s="179" customFormat="1" ht="56.25" customHeight="1" thickBot="1">
      <c r="A179" s="479"/>
      <c r="B179" s="432"/>
      <c r="C179" s="481"/>
      <c r="D179" s="482"/>
      <c r="E179" s="484"/>
      <c r="F179" s="436"/>
      <c r="G179" s="438"/>
      <c r="H179" s="189">
        <v>2004</v>
      </c>
      <c r="I179" s="190">
        <v>2005</v>
      </c>
      <c r="J179" s="191">
        <v>2006</v>
      </c>
      <c r="K179" s="191">
        <v>2007</v>
      </c>
      <c r="L179" s="191">
        <v>2008</v>
      </c>
      <c r="M179" s="191">
        <v>2009</v>
      </c>
      <c r="N179" s="257">
        <v>2010</v>
      </c>
      <c r="O179" s="257">
        <v>2009</v>
      </c>
      <c r="P179" s="192">
        <v>2010</v>
      </c>
      <c r="Q179" s="445"/>
      <c r="R179" s="447"/>
      <c r="S179" s="428"/>
      <c r="T179" s="430"/>
      <c r="U179" s="432"/>
      <c r="V179" s="434"/>
    </row>
    <row r="180" spans="1:22" ht="12.75">
      <c r="A180" s="194"/>
      <c r="B180" s="285" t="s">
        <v>99</v>
      </c>
      <c r="C180" s="285" t="s">
        <v>556</v>
      </c>
      <c r="D180" s="303">
        <v>36402672</v>
      </c>
      <c r="E180" s="198">
        <v>72</v>
      </c>
      <c r="F180" s="321" t="s">
        <v>102</v>
      </c>
      <c r="G180" s="287">
        <v>150833.17</v>
      </c>
      <c r="H180" s="261"/>
      <c r="I180" s="262"/>
      <c r="J180" s="262"/>
      <c r="K180" s="262"/>
      <c r="L180" s="263"/>
      <c r="M180" s="289">
        <f aca="true" t="shared" si="8" ref="M180:N183">(O180*30.126)</f>
        <v>2791999.95492</v>
      </c>
      <c r="N180" s="289">
        <f t="shared" si="8"/>
        <v>1752000.1245000002</v>
      </c>
      <c r="O180" s="294">
        <v>92677.42</v>
      </c>
      <c r="P180" s="294">
        <v>58155.75</v>
      </c>
      <c r="Q180" s="287">
        <v>251410.74</v>
      </c>
      <c r="R180" s="267">
        <f>100-S180</f>
        <v>40</v>
      </c>
      <c r="S180" s="275">
        <v>60</v>
      </c>
      <c r="T180" s="198"/>
      <c r="U180" s="198"/>
      <c r="V180" s="204"/>
    </row>
    <row r="181" spans="1:22" ht="12.75">
      <c r="A181" s="216"/>
      <c r="B181" s="285" t="s">
        <v>99</v>
      </c>
      <c r="C181" s="285" t="s">
        <v>556</v>
      </c>
      <c r="D181" s="303">
        <v>36402672</v>
      </c>
      <c r="E181" s="198">
        <v>72</v>
      </c>
      <c r="F181" s="321" t="s">
        <v>579</v>
      </c>
      <c r="G181" s="287">
        <v>139248.49</v>
      </c>
      <c r="H181" s="288"/>
      <c r="I181" s="223"/>
      <c r="J181" s="223"/>
      <c r="K181" s="223"/>
      <c r="L181" s="229"/>
      <c r="M181" s="289">
        <f t="shared" si="8"/>
        <v>2245000.0641</v>
      </c>
      <c r="N181" s="289">
        <f t="shared" si="8"/>
        <v>1949999.94564</v>
      </c>
      <c r="O181" s="298">
        <v>74520.35</v>
      </c>
      <c r="P181" s="298">
        <v>64728.14</v>
      </c>
      <c r="Q181" s="287">
        <v>232091.88</v>
      </c>
      <c r="R181" s="267">
        <f>100-S181</f>
        <v>40</v>
      </c>
      <c r="S181" s="275">
        <v>60</v>
      </c>
      <c r="T181" s="223"/>
      <c r="U181" s="223"/>
      <c r="V181" s="228"/>
    </row>
    <row r="182" spans="1:22" ht="12.75">
      <c r="A182" s="216"/>
      <c r="B182" s="285" t="s">
        <v>99</v>
      </c>
      <c r="C182" s="285" t="s">
        <v>556</v>
      </c>
      <c r="D182" s="303">
        <v>36402672</v>
      </c>
      <c r="E182" s="198">
        <v>72</v>
      </c>
      <c r="F182" s="321" t="s">
        <v>580</v>
      </c>
      <c r="G182" s="287">
        <v>83117.57</v>
      </c>
      <c r="H182" s="288"/>
      <c r="I182" s="223"/>
      <c r="J182" s="223"/>
      <c r="K182" s="223"/>
      <c r="L182" s="224"/>
      <c r="M182" s="289">
        <f t="shared" si="8"/>
        <v>1329999.9366600001</v>
      </c>
      <c r="N182" s="289">
        <f t="shared" si="8"/>
        <v>1173999.9771600002</v>
      </c>
      <c r="O182" s="290">
        <v>44147.91</v>
      </c>
      <c r="P182" s="290">
        <v>38969.66</v>
      </c>
      <c r="Q182" s="287">
        <v>138551.42</v>
      </c>
      <c r="R182" s="267">
        <f>100-S182</f>
        <v>40</v>
      </c>
      <c r="S182" s="275">
        <v>60</v>
      </c>
      <c r="T182" s="223"/>
      <c r="U182" s="223"/>
      <c r="V182" s="228"/>
    </row>
    <row r="183" spans="1:22" ht="13.5" thickBot="1">
      <c r="A183" s="237" t="s">
        <v>397</v>
      </c>
      <c r="B183" s="310" t="s">
        <v>99</v>
      </c>
      <c r="C183" s="322" t="s">
        <v>556</v>
      </c>
      <c r="D183" s="323">
        <v>36402672</v>
      </c>
      <c r="E183" s="312">
        <v>72</v>
      </c>
      <c r="F183" s="313" t="s">
        <v>98</v>
      </c>
      <c r="G183" s="324">
        <f>SUM(G180:G182)</f>
        <v>373199.23000000004</v>
      </c>
      <c r="H183" s="315"/>
      <c r="I183" s="243"/>
      <c r="J183" s="243"/>
      <c r="K183" s="243"/>
      <c r="L183" s="244"/>
      <c r="M183" s="316">
        <f t="shared" si="8"/>
        <v>6366999.955680001</v>
      </c>
      <c r="N183" s="325">
        <f t="shared" si="8"/>
        <v>4876000.0473</v>
      </c>
      <c r="O183" s="318">
        <f>SUM(O180:O182)</f>
        <v>211345.68000000002</v>
      </c>
      <c r="P183" s="318">
        <f>SUM(P180:P182)</f>
        <v>161853.55</v>
      </c>
      <c r="Q183" s="314">
        <f>SUM(Q180:Q182)</f>
        <v>622054.04</v>
      </c>
      <c r="R183" s="326"/>
      <c r="S183" s="320"/>
      <c r="T183" s="243"/>
      <c r="U183" s="243"/>
      <c r="V183" s="247"/>
    </row>
    <row r="184" spans="13:16" ht="12.75">
      <c r="M184" s="249">
        <f>M183</f>
        <v>6366999.955680001</v>
      </c>
      <c r="N184" s="249">
        <f>N183</f>
        <v>4876000.0473</v>
      </c>
      <c r="O184" s="249">
        <f>O183</f>
        <v>211345.68000000002</v>
      </c>
      <c r="P184" s="249">
        <f>P183</f>
        <v>161853.55</v>
      </c>
    </row>
    <row r="185" ht="12.75">
      <c r="A185" s="187" t="s">
        <v>581</v>
      </c>
    </row>
  </sheetData>
  <sheetProtection/>
  <protectedRanges>
    <protectedRange password="B0E3" sqref="D29" name="Rozsah1"/>
    <protectedRange password="B0E3" sqref="D33" name="Rozsah1_3"/>
    <protectedRange password="B0E3" sqref="Q22:Q23 Q167 Q72:Q73 Q135:Q136 Q106:Q107" name="Rozsah1_1_1"/>
    <protectedRange password="B0E3" sqref="Q24:Q27 Q74:Q77 Q137:Q140 Q108:Q111" name="Rozsah1_4"/>
    <protectedRange password="B0E3" sqref="Q29:Q30 Q79:Q80 Q142:Q143 Q113" name="Rozsah1_5"/>
    <protectedRange password="B0E3" sqref="Q31:Q32 Q81:Q82 Q144:Q145 Q115" name="Rozsah1_2_1"/>
    <protectedRange password="B0E3" sqref="Q33 Q83 Q116 Q146" name="Rozsah1_3_2"/>
    <protectedRange password="B0E3" sqref="D130" name="Rozsah1_1"/>
    <protectedRange password="B0E3" sqref="D167" name="Rozsah1_2"/>
  </protectedRanges>
  <mergeCells count="52">
    <mergeCell ref="A1:R1"/>
    <mergeCell ref="A5:S5"/>
    <mergeCell ref="A9:A10"/>
    <mergeCell ref="B9:B10"/>
    <mergeCell ref="C9:C10"/>
    <mergeCell ref="D9:D10"/>
    <mergeCell ref="E9:E10"/>
    <mergeCell ref="F9:F10"/>
    <mergeCell ref="G9:G10"/>
    <mergeCell ref="H9:N9"/>
    <mergeCell ref="V9:V10"/>
    <mergeCell ref="A50:I50"/>
    <mergeCell ref="A51:S51"/>
    <mergeCell ref="A55:U55"/>
    <mergeCell ref="A56:S56"/>
    <mergeCell ref="O9:P9"/>
    <mergeCell ref="Q9:Q10"/>
    <mergeCell ref="R9:R10"/>
    <mergeCell ref="S9:S10"/>
    <mergeCell ref="T9:T10"/>
    <mergeCell ref="U9:U10"/>
    <mergeCell ref="A178:A179"/>
    <mergeCell ref="B178:B179"/>
    <mergeCell ref="C178:C179"/>
    <mergeCell ref="D178:D179"/>
    <mergeCell ref="E178:E179"/>
    <mergeCell ref="S60:S61"/>
    <mergeCell ref="T60:T61"/>
    <mergeCell ref="U60:U61"/>
    <mergeCell ref="V60:V61"/>
    <mergeCell ref="A174:S174"/>
    <mergeCell ref="F60:F61"/>
    <mergeCell ref="G60:G61"/>
    <mergeCell ref="H60:N60"/>
    <mergeCell ref="O60:P60"/>
    <mergeCell ref="Q60:Q61"/>
    <mergeCell ref="R60:R61"/>
    <mergeCell ref="A60:A61"/>
    <mergeCell ref="B60:B61"/>
    <mergeCell ref="C60:C61"/>
    <mergeCell ref="D60:D61"/>
    <mergeCell ref="E60:E61"/>
    <mergeCell ref="S178:S179"/>
    <mergeCell ref="T178:T179"/>
    <mergeCell ref="U178:U179"/>
    <mergeCell ref="V178:V179"/>
    <mergeCell ref="F178:F179"/>
    <mergeCell ref="G178:G179"/>
    <mergeCell ref="H178:N178"/>
    <mergeCell ref="O178:P178"/>
    <mergeCell ref="Q178:Q179"/>
    <mergeCell ref="R178:R179"/>
  </mergeCells>
  <printOptions/>
  <pageMargins left="0.4724409448818898" right="0.31496062992125984" top="0.5905511811023623" bottom="0.5511811023622047" header="0.5118110236220472" footer="0.5118110236220472"/>
  <pageSetup horizontalDpi="600" verticalDpi="600" orientation="landscape" paperSize="8" scale="75" r:id="rId1"/>
  <headerFooter alignWithMargins="0">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andreaocelova</dc:creator>
  <cp:keywords/>
  <dc:description/>
  <cp:lastModifiedBy>andreaocelova</cp:lastModifiedBy>
  <cp:lastPrinted>2011-05-06T11:56:44Z</cp:lastPrinted>
  <dcterms:created xsi:type="dcterms:W3CDTF">2011-04-26T14:27:56Z</dcterms:created>
  <dcterms:modified xsi:type="dcterms:W3CDTF">2011-05-19T13:42:53Z</dcterms:modified>
  <cp:category/>
  <cp:version/>
  <cp:contentType/>
  <cp:contentStatus/>
</cp:coreProperties>
</file>