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50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col1" localSheetId="2">#REF!</definedName>
    <definedName name="_col1">#REF!</definedName>
    <definedName name="_col2" localSheetId="2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BudgetTab" localSheetId="3">#REF!</definedName>
    <definedName name="BudgetTab">#REF!</definedName>
    <definedName name="Celk_Zisk">'[1]Scénář'!$E$15</definedName>
    <definedName name="CelkZisk" localSheetId="2">#REF!</definedName>
    <definedName name="CelkZisk" localSheetId="3">#REF!</definedName>
    <definedName name="CelkZisk">#REF!</definedName>
    <definedName name="datumK" localSheetId="2">#REF!</definedName>
    <definedName name="datumK">#REF!</definedName>
    <definedName name="Format">#REF!</definedName>
    <definedName name="HrubyZisk" localSheetId="2">#REF!</definedName>
    <definedName name="HrubyZisk" localSheetId="3">#REF!</definedName>
    <definedName name="HrubyZisk">#REF!</definedName>
    <definedName name="_xlnm.Print_Titles" localSheetId="0">'1'!$11:$14</definedName>
    <definedName name="NZbozi">'[2]Test1'!$B$89:$D$96</definedName>
    <definedName name="Opravy" localSheetId="2">#REF!</definedName>
    <definedName name="Opravy" localSheetId="3">#REF!</definedName>
    <definedName name="Opravy">#REF!</definedName>
    <definedName name="Ostatni" localSheetId="2">#REF!</definedName>
    <definedName name="Ostatni" localSheetId="3">#REF!</definedName>
    <definedName name="Ostatni">#REF!</definedName>
    <definedName name="PocetNavstev" localSheetId="2">#REF!</definedName>
    <definedName name="PocetNavstev" localSheetId="3">#REF!</definedName>
    <definedName name="PocetNavstev">#REF!</definedName>
    <definedName name="PrijemNaZakaz" localSheetId="3">#REF!</definedName>
    <definedName name="PrijemNaZakaz">#REF!</definedName>
    <definedName name="produkt" localSheetId="3">'[3]Budoucí hodnota - zadání'!#REF!</definedName>
    <definedName name="produkt">'[3]Budoucí hodnota - zadání'!#REF!</definedName>
    <definedName name="Reklama" localSheetId="2">#REF!</definedName>
    <definedName name="Reklama" localSheetId="3">#REF!</definedName>
    <definedName name="Reklama">#REF!</definedName>
    <definedName name="Revenue" localSheetId="2">#REF!</definedName>
    <definedName name="Revenue" localSheetId="3">#REF!</definedName>
    <definedName name="Revenue">#REF!</definedName>
    <definedName name="VydajeNaZakaz" localSheetId="2">#REF!</definedName>
    <definedName name="VydajeNaZakaz" localSheetId="3">#REF!</definedName>
    <definedName name="VydajeNaZakaz">#REF!</definedName>
    <definedName name="Vyplaty" localSheetId="3">#REF!</definedName>
    <definedName name="Vyplaty">#REF!</definedName>
    <definedName name="Zarizeni" localSheetId="3">#REF!</definedName>
    <definedName name="Zarizeni">#REF!</definedName>
    <definedName name="Zásoby" localSheetId="3">#REF!</definedName>
    <definedName name="Zásoby">#REF!</definedName>
    <definedName name="Zbozi">'[4]Test1'!$B$89:$D$96</definedName>
    <definedName name="ZboziN">'[5]Test1'!$B$89:$D$96</definedName>
  </definedNames>
  <calcPr fullCalcOnLoad="1"/>
</workbook>
</file>

<file path=xl/sharedStrings.xml><?xml version="1.0" encoding="utf-8"?>
<sst xmlns="http://schemas.openxmlformats.org/spreadsheetml/2006/main" count="628" uniqueCount="399">
  <si>
    <t>Príloha č. 1</t>
  </si>
  <si>
    <t>Návrh rozpočtu Sociálnej poisťovne na rok 2012 a rozpočtový výhľad na roky 2013 a  2014</t>
  </si>
  <si>
    <t>v tis. Eur</t>
  </si>
  <si>
    <t>Ukazovateľ</t>
  </si>
  <si>
    <t>Skutočnosť za rok 2010</t>
  </si>
  <si>
    <t>Schválený rozpočet na rok 2011 */</t>
  </si>
  <si>
    <t>Upravený rozpočet na rok 2011 **/</t>
  </si>
  <si>
    <t>Očakávaná skutočnosť v roku  2011</t>
  </si>
  <si>
    <t>Návrh rozpočtu na rok 2012</t>
  </si>
  <si>
    <t>Rozpočtový výhľad na  rok</t>
  </si>
  <si>
    <t>a</t>
  </si>
  <si>
    <t xml:space="preserve">Zdroje </t>
  </si>
  <si>
    <t>v tom: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</si>
  <si>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</si>
  <si>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</si>
  <si>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</si>
  <si>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</si>
  <si>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</si>
  <si>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</si>
  <si>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</si>
  <si>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</si>
  <si>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</si>
  <si>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</si>
  <si>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</si>
  <si>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</si>
  <si>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</si>
  <si>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</si>
  <si>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</si>
  <si>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 xml:space="preserve">b) štát </t>
  </si>
  <si>
    <t xml:space="preserve">c) Sociálna poisťovňa </t>
  </si>
  <si>
    <t>d) pokuty a penále</t>
  </si>
  <si>
    <t>e) dlžné poistné</t>
  </si>
  <si>
    <t>f) ostatné príjmy</t>
  </si>
  <si>
    <t>z toho prostriedky zo ŠFA a Štátneho rozpočtu SR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</si>
  <si>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</si>
  <si>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</si>
  <si>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</si>
  <si>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</si>
  <si>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</si>
  <si>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</si>
  <si>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a) poistné od EAO / zamestnávateľ</t>
  </si>
  <si>
    <t>Príjmy na garančné poistenie</t>
  </si>
  <si>
    <t>e) príspevky na SDS zaplatené zamestnávateľom po uplynutí 60 dní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</si>
  <si>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</si>
  <si>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</si>
  <si>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</si>
  <si>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</si>
  <si>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z toho prostriedky zo ŠR SR</t>
  </si>
  <si>
    <t>Príjmy správneho fondu</t>
  </si>
  <si>
    <t xml:space="preserve"> - z príspevkov na SDS  (EAO)</t>
  </si>
  <si>
    <t xml:space="preserve"> - z príspevkov na SDS  (štát)</t>
  </si>
  <si>
    <t xml:space="preserve"> - z ostatných príjmov</t>
  </si>
  <si>
    <t>Príjmy na sociálne poistenie</t>
  </si>
  <si>
    <t xml:space="preserve">   zamestnanec (§ 4 ods. 1, 2, 3)</t>
  </si>
  <si>
    <t xml:space="preserve">   povinne dôchodkovo poistená SZČO</t>
  </si>
  <si>
    <t xml:space="preserve">   dobrovoľne  poistená osoba  (§ 15 ods. 1, 2, 3, 4)</t>
  </si>
  <si>
    <t xml:space="preserve">  z toho prostriedky zo  Štátneho rozpočtu SR (§ 157 ods.4 )</t>
  </si>
  <si>
    <t>Príjmy  celkom</t>
  </si>
  <si>
    <t xml:space="preserve">    zamestnanec / zamestnanec (§ 4 ods. 1,2,3)</t>
  </si>
  <si>
    <t xml:space="preserve">    zamestnávateľ  / zamestnávateľ (ÚP)</t>
  </si>
  <si>
    <t xml:space="preserve">    povinne  poistená SZČO / povinne dôchodkovo poistená SZČO</t>
  </si>
  <si>
    <t xml:space="preserve">    dobrovoľne  poistená osoba / DPO (§ 15 ods. 1,2,3,4)</t>
  </si>
  <si>
    <t>g) príspevky na SDS zaplatené zamestnávateľom po uplynutí 60 dní</t>
  </si>
  <si>
    <t>h) príjmy správneho fondu z príspevkov na SDS (EAO)</t>
  </si>
  <si>
    <t>i) príjmy správneho fondu z príspevkov na SDS (štát)</t>
  </si>
  <si>
    <t>Tvorba fondu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</si>
  <si>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</si>
  <si>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</si>
  <si>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</si>
  <si>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</si>
  <si>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 / Fond úrazového poistenia</t>
  </si>
  <si>
    <t>e) Základný fond garančného poistenia</t>
  </si>
  <si>
    <t>f) Základný fond poistenia v nezamestnanosti</t>
  </si>
  <si>
    <t>g) Rezervný fond solidarity</t>
  </si>
  <si>
    <t>h) Správny fond</t>
  </si>
  <si>
    <t>v tom tvorba:</t>
  </si>
  <si>
    <t xml:space="preserve">z poistného 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</si>
  <si>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</si>
  <si>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</si>
  <si>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</si>
  <si>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</si>
  <si>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>Tvorba fondu sociálneho poistenia</t>
  </si>
  <si>
    <t>Prevod z minulých rokov ***/</t>
  </si>
  <si>
    <t>Fond sociálneho poistenia</t>
  </si>
  <si>
    <t>Tvorba fondu celkom</t>
  </si>
  <si>
    <t xml:space="preserve">Použitie prostriedkov </t>
  </si>
  <si>
    <t>Fond sociálneho poistenia, v tom:</t>
  </si>
  <si>
    <t xml:space="preserve">  nemocenské dávky</t>
  </si>
  <si>
    <t xml:space="preserve">  dôchodkové dávky zo starobného poistenia</t>
  </si>
  <si>
    <t xml:space="preserve">  dôchodkové dávky z  invalidného poistenia</t>
  </si>
  <si>
    <t xml:space="preserve">  dávky  v nezamestnanosti</t>
  </si>
  <si>
    <t>Bilančný rozdiel v bežnom roku</t>
  </si>
  <si>
    <t>Bilančný rozdiel celkom</t>
  </si>
  <si>
    <t>Bilančný rozdiel po vykrytí deficitu</t>
  </si>
  <si>
    <t>d) Základný fond úrazového poistenia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</si>
  <si>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</si>
  <si>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</si>
  <si>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</si>
  <si>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</si>
  <si>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</si>
  <si>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Sociálna poisťovňa</t>
  </si>
  <si>
    <t>Postúpené príspevky na SDS</t>
  </si>
  <si>
    <t>príspevky postúpené za EAO</t>
  </si>
  <si>
    <t>príspevky postúpené  za štát</t>
  </si>
  <si>
    <t>príspevky postúpené  za Sociálnu poisťovňu</t>
  </si>
  <si>
    <t>zúčtované penále zo správneho fondu</t>
  </si>
  <si>
    <t>uhradené príspevky zo ZFGP/ zo ŠR</t>
  </si>
  <si>
    <t>*/ Údaje v stĺ.  2 sú schválené uznesením NR SR  č. 247 z 15. decembra  2010</t>
  </si>
  <si>
    <t xml:space="preserve">**/ Zapracovaný vplyv z. č. 543/2010 Z.z., ktorým sa mení a dopĺňa z. č. 461/2003 Z. z. o sociálnom poistení </t>
  </si>
  <si>
    <t>v znení neskorších predpisov a o zmene a doplnení niektorých zákonov</t>
  </si>
  <si>
    <t>***/ Prevod fin. prostriedkov v stĺ. č. 4 je v súlade so schválenou účtovnou  závierkou  Sociálnej poisťovne za rok 2010 (uznesenie NR SR č. 526 zo 6.7.2011)</t>
  </si>
  <si>
    <t>Príloha č. 4</t>
  </si>
  <si>
    <t>Návrh rozpočtu správneho fondu na rok 2012 a rozpočtový výhľad na roky 2013 a 2014</t>
  </si>
  <si>
    <t xml:space="preserve">Funkčná </t>
  </si>
  <si>
    <t>Ekonomická klasifikácia</t>
  </si>
  <si>
    <t>Text</t>
  </si>
  <si>
    <t>Schválený</t>
  </si>
  <si>
    <t>Očakávaná</t>
  </si>
  <si>
    <t>Návrh</t>
  </si>
  <si>
    <t>Rozpočtový výhľad na rok</t>
  </si>
  <si>
    <t>klasifikácia</t>
  </si>
  <si>
    <t xml:space="preserve">Hlavná </t>
  </si>
  <si>
    <t>Kategória</t>
  </si>
  <si>
    <t>Položka</t>
  </si>
  <si>
    <t>Podpo-</t>
  </si>
  <si>
    <t>rozpočet</t>
  </si>
  <si>
    <t>skutočnosť</t>
  </si>
  <si>
    <t>rozpočtu</t>
  </si>
  <si>
    <t>oddiel/skupina/</t>
  </si>
  <si>
    <t>kategória</t>
  </si>
  <si>
    <t>ložka</t>
  </si>
  <si>
    <t>na rok 2011</t>
  </si>
  <si>
    <t>za rok 2011</t>
  </si>
  <si>
    <t>na rok 2012</t>
  </si>
  <si>
    <t>trieda/podtrieda</t>
  </si>
  <si>
    <t>b</t>
  </si>
  <si>
    <t>c</t>
  </si>
  <si>
    <t>d</t>
  </si>
  <si>
    <t>e</t>
  </si>
  <si>
    <t>f</t>
  </si>
  <si>
    <t xml:space="preserve"> Použitie správneho fondu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</si>
  <si>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</si>
  <si>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</si>
  <si>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</si>
  <si>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</si>
  <si>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</si>
  <si>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</si>
  <si>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</si>
  <si>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</si>
  <si>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</si>
  <si>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</si>
  <si>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</si>
  <si>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</si>
  <si>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</si>
  <si>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</si>
  <si>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</si>
  <si>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</si>
  <si>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</si>
  <si>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</si>
  <si>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</si>
  <si>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</si>
  <si>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</si>
  <si>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</si>
  <si>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</si>
  <si>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</si>
  <si>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</si>
  <si>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</si>
  <si>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</si>
  <si>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</si>
  <si>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</si>
  <si>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</si>
  <si>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</si>
  <si>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</si>
  <si>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</si>
  <si>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</si>
  <si>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</si>
  <si>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</si>
  <si>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</si>
  <si>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</si>
  <si>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</si>
  <si>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</si>
  <si>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</si>
  <si>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</si>
  <si>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</si>
  <si>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</si>
  <si>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</si>
  <si>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</si>
  <si>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</si>
  <si>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</si>
  <si>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</si>
  <si>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</si>
  <si>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</si>
  <si>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</si>
  <si>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</si>
  <si>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</si>
  <si>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</si>
  <si>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</si>
  <si>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</si>
  <si>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</si>
  <si>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</si>
  <si>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</si>
  <si>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</si>
  <si>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</si>
  <si>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</si>
  <si>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</si>
  <si>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</si>
  <si>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</si>
  <si>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</si>
  <si>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</si>
  <si>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</si>
  <si>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</si>
  <si>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</si>
  <si>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</si>
  <si>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633011</t>
  </si>
  <si>
    <t xml:space="preserve"> Potraviny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</si>
  <si>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</si>
  <si>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</si>
  <si>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</si>
  <si>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</si>
  <si>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</si>
  <si>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</si>
  <si>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</si>
  <si>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</si>
  <si>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</si>
  <si>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</si>
  <si>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</si>
  <si>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</si>
  <si>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</si>
  <si>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</si>
  <si>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</si>
  <si>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</si>
  <si>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</si>
  <si>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</si>
  <si>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</si>
  <si>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</si>
  <si>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</si>
  <si>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</si>
  <si>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</si>
  <si>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</si>
  <si>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</si>
  <si>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</si>
  <si>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</si>
  <si>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</si>
  <si>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</si>
  <si>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</si>
  <si>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</si>
  <si>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</si>
  <si>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</si>
  <si>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</si>
  <si>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</si>
  <si>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</si>
  <si>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</si>
  <si>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</si>
  <si>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</si>
  <si>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</si>
  <si>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</si>
  <si>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</si>
  <si>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</si>
  <si>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</si>
  <si>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</si>
  <si>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</si>
  <si>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</si>
  <si>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</si>
  <si>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</si>
  <si>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</si>
  <si>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</si>
  <si>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</si>
  <si>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</si>
  <si>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</si>
  <si>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</si>
  <si>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</si>
  <si>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</si>
  <si>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</si>
  <si>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</si>
  <si>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</si>
  <si>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</si>
  <si>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</si>
  <si>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</si>
  <si>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</si>
  <si>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</si>
  <si>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</si>
  <si>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</si>
  <si>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</si>
  <si>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</si>
  <si>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</si>
  <si>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</si>
  <si>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</si>
  <si>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</si>
  <si>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</si>
  <si>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</si>
  <si>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</si>
  <si>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</si>
  <si>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</si>
  <si>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</si>
  <si>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</si>
  <si>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</si>
  <si>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</si>
  <si>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</si>
  <si>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</si>
  <si>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</si>
  <si>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</si>
  <si>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</si>
  <si>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</si>
  <si>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</si>
  <si>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</si>
  <si>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</si>
  <si>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 xml:space="preserve"> 712</t>
  </si>
  <si>
    <t xml:space="preserve"> Nákup budov, objektov a ich častí</t>
  </si>
  <si>
    <t xml:space="preserve"> 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</si>
  <si>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</si>
  <si>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</si>
  <si>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</si>
  <si>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</si>
  <si>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</si>
  <si>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</si>
  <si>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</si>
  <si>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</si>
  <si>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</si>
  <si>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</si>
  <si>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</si>
  <si>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</si>
  <si>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</si>
  <si>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</si>
  <si>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</si>
  <si>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</si>
  <si>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</si>
  <si>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</si>
  <si>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</si>
  <si>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</si>
  <si>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</si>
  <si>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</si>
  <si>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Prístvby, nadstavby, stavebné úpravy</t>
  </si>
  <si>
    <t>Príloha č. 3</t>
  </si>
  <si>
    <t>Návrh rozpočtu výdavkov základných fondov Sociálnej poisťovne na rok 2012 a rozpočtový výhľad na roky 2013 a 2014  podľa rozpočtovej klasifikácie</t>
  </si>
  <si>
    <t>v tis.Eur</t>
  </si>
  <si>
    <t>Funkčná klasifikácia</t>
  </si>
  <si>
    <t xml:space="preserve">  Ekonomická klasifikácia</t>
  </si>
  <si>
    <t>Skutočnosť rok 2010</t>
  </si>
  <si>
    <t>Schválený rozpočet na rok 2011</t>
  </si>
  <si>
    <t xml:space="preserve"> Očakávaná skutočnosť za rok 2011</t>
  </si>
  <si>
    <t xml:space="preserve">Rozpočtový výhľad na rok </t>
  </si>
  <si>
    <t>Oddiel</t>
  </si>
  <si>
    <t>Skupina</t>
  </si>
  <si>
    <t>Trieda</t>
  </si>
  <si>
    <t>Podtrieda</t>
  </si>
  <si>
    <t>Hlavná kategória</t>
  </si>
  <si>
    <t>Podpoložka</t>
  </si>
  <si>
    <t>N á z o v</t>
  </si>
  <si>
    <t>Bežné výdavky</t>
  </si>
  <si>
    <t>Bežné transfery</t>
  </si>
  <si>
    <t>Transfery jednotlivcom, neziskovým právnickym osobám</t>
  </si>
  <si>
    <t>015</t>
  </si>
  <si>
    <t>Nemocenské dávky</t>
  </si>
  <si>
    <t>016</t>
  </si>
  <si>
    <t>Dôchodkové dávky zo starobného poistenia</t>
  </si>
  <si>
    <t>017</t>
  </si>
  <si>
    <t>Úrazové dávky</t>
  </si>
  <si>
    <t>020</t>
  </si>
  <si>
    <t>Dôchodkové dávky z invalidného poistenia</t>
  </si>
  <si>
    <t>031</t>
  </si>
  <si>
    <t>Na platené poistné za skupiny osôb ustanovené zákonom</t>
  </si>
  <si>
    <t>033</t>
  </si>
  <si>
    <t>Dávka v nezamestnanosti</t>
  </si>
  <si>
    <t>Výdavky z transakcií s finančnými aktívami a finančnými pasívami</t>
  </si>
  <si>
    <t>Úvery, pôžičky, návratné finančné výpomoci, účasť na majetku a ostatné výdavkové operácie</t>
  </si>
  <si>
    <t>Úvery, pôžičky a návratné finančné výpomoci nefinančným subjektom</t>
  </si>
  <si>
    <t>001</t>
  </si>
  <si>
    <t>Z garančného poistenia</t>
  </si>
  <si>
    <t>Príloha č. 2</t>
  </si>
  <si>
    <t>Návrh rozpočtu Sociálnej poisťovne na rok 2012 a rozpočtový výhľad na roky 2013 až 2014 v metodike ESA 95</t>
  </si>
  <si>
    <t>Rok</t>
  </si>
  <si>
    <t>R 2011</t>
  </si>
  <si>
    <t>OS 2011</t>
  </si>
  <si>
    <t>Zdroje Sociálnej poisťovne spolu</t>
  </si>
  <si>
    <t xml:space="preserve">v tom : </t>
  </si>
  <si>
    <t xml:space="preserve"> - príjmy z poistného (daňové príjmy)</t>
  </si>
  <si>
    <t xml:space="preserve">           z toho : poistné-dobrovoľný návrat do I. piliera z II. piliera</t>
  </si>
  <si>
    <t xml:space="preserve">           z toho: štát</t>
  </si>
  <si>
    <t xml:space="preserve"> - nedaňové príjmy</t>
  </si>
  <si>
    <t xml:space="preserve"> - granty a transfery - ŠFA a ŠR</t>
  </si>
  <si>
    <t xml:space="preserve">                       finančné prostriedky zo ŠR</t>
  </si>
  <si>
    <t xml:space="preserve"> - zostatok prostriedkov  </t>
  </si>
  <si>
    <t xml:space="preserve">   z predchádzajúceho roka</t>
  </si>
  <si>
    <t xml:space="preserve"> - úver z garančného poistenia </t>
  </si>
  <si>
    <t xml:space="preserve">Výdavky spolu </t>
  </si>
  <si>
    <t>v tom :</t>
  </si>
  <si>
    <t xml:space="preserve"> - výdavky základných fondov</t>
  </si>
  <si>
    <t xml:space="preserve"> - výdavky správneho fondu</t>
  </si>
  <si>
    <t xml:space="preserve"> - úver poskytnutý z garančného fondu </t>
  </si>
  <si>
    <t xml:space="preserve"> - vylúčenie vplyvu finančných transakcií</t>
  </si>
  <si>
    <t xml:space="preserve">    z toho :</t>
  </si>
  <si>
    <t xml:space="preserve">   vylúčenie príjmových fin. transakcií</t>
  </si>
  <si>
    <t xml:space="preserve">   vylúčenie výdavkových fin. transakcií</t>
  </si>
  <si>
    <t xml:space="preserve"> - zahrnutie časového rozlíšenia príjmov</t>
  </si>
  <si>
    <t xml:space="preserve">   z poistného</t>
  </si>
  <si>
    <t xml:space="preserve"> </t>
  </si>
  <si>
    <t xml:space="preserve"> - zahrnutie časového rozlíšenia výplaty zálohy na dôchodkové dávky</t>
  </si>
  <si>
    <t xml:space="preserve"> - kap.transfery z dôvodu nevymož. pohľadávok garančného poistenia</t>
  </si>
  <si>
    <t>Bilančný rozdiel v metodike ESA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</si>
</sst>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S_k_-;\-* #,##0\ _S_k_-;_-* &quot;-&quot;\ _S_k_-;_-@_-"/>
    <numFmt numFmtId="165" formatCode="_-* #,##0.00\ &quot;Sk&quot;_-;\-* #,##0.00\ &quot;Sk&quot;_-;_-* &quot;-&quot;??\ &quot;Sk&quot;_-;_-@_-"/>
    <numFmt numFmtId="166" formatCode="&quot;$&quot;#,##0;[Red]\-&quot;$&quot;#,##0"/>
    <numFmt numFmtId="167" formatCode="m\o\n\th\ d\,\ \y\y\y\y"/>
    <numFmt numFmtId="168" formatCode=";;"/>
    <numFmt numFmtId="169" formatCode="_-* #,##0.00\ _S_k_-;\-* #,##0.00\ _S_k_-;_-* &quot;-&quot;\ _S_k_-;_-@_-"/>
  </numFmts>
  <fonts count="58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3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>
      <alignment/>
      <protection locked="0"/>
    </xf>
    <xf numFmtId="0" fontId="43" fillId="20" borderId="0" applyNumberFormat="0" applyBorder="0" applyAlignment="0" applyProtection="0"/>
    <xf numFmtId="168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8">
      <alignment/>
      <protection locked="0"/>
    </xf>
    <xf numFmtId="0" fontId="53" fillId="24" borderId="9" applyNumberFormat="0" applyAlignment="0" applyProtection="0"/>
    <xf numFmtId="0" fontId="54" fillId="25" borderId="9" applyNumberFormat="0" applyAlignment="0" applyProtection="0"/>
    <xf numFmtId="0" fontId="55" fillId="25" borderId="10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3" fontId="6" fillId="0" borderId="11" xfId="56" applyNumberFormat="1" applyFont="1" applyFill="1" applyBorder="1">
      <alignment/>
      <protection/>
    </xf>
    <xf numFmtId="3" fontId="9" fillId="0" borderId="11" xfId="56" applyNumberFormat="1" applyFont="1" applyFill="1" applyBorder="1">
      <alignment/>
      <protection/>
    </xf>
    <xf numFmtId="0" fontId="9" fillId="0" borderId="11" xfId="56" applyFont="1" applyFill="1" applyBorder="1">
      <alignment/>
      <protection/>
    </xf>
    <xf numFmtId="3" fontId="8" fillId="0" borderId="11" xfId="56" applyNumberFormat="1" applyFont="1" applyFill="1" applyBorder="1">
      <alignment/>
      <protection/>
    </xf>
    <xf numFmtId="0" fontId="6" fillId="0" borderId="0" xfId="59" applyFont="1" applyFill="1">
      <alignment/>
      <protection/>
    </xf>
    <xf numFmtId="0" fontId="6" fillId="0" borderId="0" xfId="57" applyFont="1" applyFill="1">
      <alignment/>
      <protection/>
    </xf>
    <xf numFmtId="0" fontId="11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12" fillId="0" borderId="0" xfId="53" applyFont="1" applyAlignment="1">
      <alignment horizontal="centerContinuous"/>
      <protection/>
    </xf>
    <xf numFmtId="0" fontId="13" fillId="0" borderId="0" xfId="58" applyFont="1" applyAlignment="1">
      <alignment horizontal="centerContinuous"/>
      <protection/>
    </xf>
    <xf numFmtId="0" fontId="13" fillId="0" borderId="0" xfId="58" applyFont="1" applyAlignment="1">
      <alignment/>
      <protection/>
    </xf>
    <xf numFmtId="0" fontId="11" fillId="0" borderId="0" xfId="58" applyFont="1" applyAlignment="1">
      <alignment horizontal="centerContinuous"/>
      <protection/>
    </xf>
    <xf numFmtId="0" fontId="11" fillId="0" borderId="0" xfId="58" applyFont="1">
      <alignment/>
      <protection/>
    </xf>
    <xf numFmtId="0" fontId="6" fillId="0" borderId="0" xfId="53" applyFont="1">
      <alignment/>
      <protection/>
    </xf>
    <xf numFmtId="0" fontId="14" fillId="0" borderId="12" xfId="53" applyFont="1" applyBorder="1" applyAlignment="1">
      <alignment horizontal="center"/>
      <protection/>
    </xf>
    <xf numFmtId="0" fontId="14" fillId="0" borderId="13" xfId="53" applyFont="1" applyBorder="1" applyAlignment="1">
      <alignment horizontal="centerContinuous"/>
      <protection/>
    </xf>
    <xf numFmtId="0" fontId="14" fillId="0" borderId="14" xfId="53" applyFont="1" applyBorder="1" applyAlignment="1">
      <alignment horizontal="centerContinuous"/>
      <protection/>
    </xf>
    <xf numFmtId="0" fontId="14" fillId="0" borderId="15" xfId="53" applyFont="1" applyBorder="1" applyAlignment="1">
      <alignment horizontal="centerContinuous"/>
      <protection/>
    </xf>
    <xf numFmtId="0" fontId="14" fillId="0" borderId="16" xfId="53" applyFont="1" applyBorder="1" applyAlignment="1">
      <alignment horizontal="center"/>
      <protection/>
    </xf>
    <xf numFmtId="0" fontId="14" fillId="0" borderId="16" xfId="58" applyFont="1" applyBorder="1" applyAlignment="1">
      <alignment horizontal="center"/>
      <protection/>
    </xf>
    <xf numFmtId="0" fontId="14" fillId="0" borderId="13" xfId="58" applyFont="1" applyBorder="1" applyAlignment="1">
      <alignment horizontal="centerContinuous"/>
      <protection/>
    </xf>
    <xf numFmtId="0" fontId="14" fillId="0" borderId="15" xfId="58" applyFont="1" applyBorder="1" applyAlignment="1">
      <alignment horizontal="centerContinuous"/>
      <protection/>
    </xf>
    <xf numFmtId="0" fontId="14" fillId="0" borderId="17" xfId="53" applyFont="1" applyBorder="1" applyAlignment="1">
      <alignment horizontal="center"/>
      <protection/>
    </xf>
    <xf numFmtId="0" fontId="14" fillId="0" borderId="18" xfId="53" applyFont="1" applyBorder="1" applyAlignment="1">
      <alignment horizontal="center"/>
      <protection/>
    </xf>
    <xf numFmtId="0" fontId="14" fillId="0" borderId="19" xfId="53" applyFont="1" applyBorder="1">
      <alignment/>
      <protection/>
    </xf>
    <xf numFmtId="0" fontId="14" fillId="0" borderId="20" xfId="53" applyFont="1" applyBorder="1" applyAlignment="1">
      <alignment horizontal="center"/>
      <protection/>
    </xf>
    <xf numFmtId="0" fontId="14" fillId="0" borderId="21" xfId="53" applyFont="1" applyBorder="1" applyAlignment="1">
      <alignment/>
      <protection/>
    </xf>
    <xf numFmtId="0" fontId="14" fillId="0" borderId="21" xfId="53" applyFont="1" applyBorder="1">
      <alignment/>
      <protection/>
    </xf>
    <xf numFmtId="0" fontId="14" fillId="0" borderId="21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22" xfId="58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0" fontId="14" fillId="0" borderId="18" xfId="53" applyFont="1" applyBorder="1">
      <alignment/>
      <protection/>
    </xf>
    <xf numFmtId="0" fontId="14" fillId="0" borderId="21" xfId="53" applyFont="1" applyBorder="1" applyAlignment="1">
      <alignment horizontal="left"/>
      <protection/>
    </xf>
    <xf numFmtId="0" fontId="14" fillId="0" borderId="23" xfId="53" applyFont="1" applyBorder="1">
      <alignment/>
      <protection/>
    </xf>
    <xf numFmtId="0" fontId="14" fillId="0" borderId="23" xfId="58" applyFont="1" applyBorder="1" applyAlignment="1">
      <alignment horizontal="center"/>
      <protection/>
    </xf>
    <xf numFmtId="0" fontId="14" fillId="0" borderId="24" xfId="53" applyFont="1" applyBorder="1">
      <alignment/>
      <protection/>
    </xf>
    <xf numFmtId="0" fontId="14" fillId="0" borderId="25" xfId="53" applyFont="1" applyBorder="1">
      <alignment/>
      <protection/>
    </xf>
    <xf numFmtId="0" fontId="14" fillId="0" borderId="26" xfId="53" applyFont="1" applyBorder="1" applyAlignment="1">
      <alignment horizontal="left"/>
      <protection/>
    </xf>
    <xf numFmtId="0" fontId="14" fillId="0" borderId="26" xfId="53" applyFont="1" applyBorder="1">
      <alignment/>
      <protection/>
    </xf>
    <xf numFmtId="0" fontId="14" fillId="0" borderId="26" xfId="53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0" fontId="11" fillId="0" borderId="27" xfId="53" applyFont="1" applyBorder="1" applyAlignment="1">
      <alignment horizontal="center"/>
      <protection/>
    </xf>
    <xf numFmtId="0" fontId="9" fillId="0" borderId="28" xfId="53" applyFont="1" applyBorder="1" applyAlignment="1">
      <alignment horizontal="center"/>
      <protection/>
    </xf>
    <xf numFmtId="0" fontId="9" fillId="0" borderId="29" xfId="53" applyFont="1" applyBorder="1" applyAlignment="1">
      <alignment horizontal="center"/>
      <protection/>
    </xf>
    <xf numFmtId="0" fontId="9" fillId="0" borderId="30" xfId="53" applyFont="1" applyBorder="1" applyAlignment="1">
      <alignment horizontal="center"/>
      <protection/>
    </xf>
    <xf numFmtId="0" fontId="15" fillId="0" borderId="23" xfId="58" applyFont="1" applyBorder="1" applyAlignment="1">
      <alignment horizontal="center"/>
      <protection/>
    </xf>
    <xf numFmtId="0" fontId="15" fillId="0" borderId="18" xfId="58" applyFont="1" applyBorder="1" applyAlignment="1">
      <alignment horizontal="center"/>
      <protection/>
    </xf>
    <xf numFmtId="0" fontId="15" fillId="0" borderId="19" xfId="58" applyFont="1" applyBorder="1" applyAlignment="1">
      <alignment horizontal="center"/>
      <protection/>
    </xf>
    <xf numFmtId="0" fontId="15" fillId="0" borderId="21" xfId="58" applyFont="1" applyBorder="1" applyAlignment="1">
      <alignment horizontal="center"/>
      <protection/>
    </xf>
    <xf numFmtId="0" fontId="15" fillId="0" borderId="21" xfId="53" applyFont="1" applyBorder="1" applyAlignment="1">
      <alignment/>
      <protection/>
    </xf>
    <xf numFmtId="164" fontId="15" fillId="0" borderId="21" xfId="58" applyNumberFormat="1" applyFont="1" applyBorder="1" applyAlignment="1">
      <alignment horizontal="center"/>
      <protection/>
    </xf>
    <xf numFmtId="49" fontId="15" fillId="0" borderId="18" xfId="58" applyNumberFormat="1" applyFont="1" applyBorder="1" applyAlignment="1">
      <alignment horizontal="center"/>
      <protection/>
    </xf>
    <xf numFmtId="49" fontId="15" fillId="0" borderId="19" xfId="58" applyNumberFormat="1" applyFont="1" applyBorder="1" applyAlignment="1">
      <alignment horizontal="center"/>
      <protection/>
    </xf>
    <xf numFmtId="49" fontId="15" fillId="0" borderId="19" xfId="58" applyNumberFormat="1" applyFont="1" applyBorder="1" applyAlignment="1">
      <alignment horizontal="center" vertical="top"/>
      <protection/>
    </xf>
    <xf numFmtId="0" fontId="16" fillId="0" borderId="21" xfId="58" applyFont="1" applyBorder="1" applyAlignment="1">
      <alignment horizontal="center"/>
      <protection/>
    </xf>
    <xf numFmtId="0" fontId="15" fillId="0" borderId="21" xfId="58" applyFont="1" applyBorder="1" applyAlignment="1">
      <alignment horizontal="left"/>
      <protection/>
    </xf>
    <xf numFmtId="164" fontId="15" fillId="0" borderId="21" xfId="58" applyNumberFormat="1" applyFont="1" applyBorder="1" applyAlignment="1">
      <alignment/>
      <protection/>
    </xf>
    <xf numFmtId="0" fontId="8" fillId="0" borderId="23" xfId="58" applyFont="1" applyBorder="1" applyAlignment="1">
      <alignment horizontal="center"/>
      <protection/>
    </xf>
    <xf numFmtId="0" fontId="6" fillId="0" borderId="18" xfId="58" applyFont="1" applyBorder="1">
      <alignment/>
      <protection/>
    </xf>
    <xf numFmtId="49" fontId="8" fillId="0" borderId="19" xfId="58" applyNumberFormat="1" applyFont="1" applyBorder="1" applyAlignment="1">
      <alignment horizontal="center"/>
      <protection/>
    </xf>
    <xf numFmtId="49" fontId="8" fillId="0" borderId="21" xfId="58" applyNumberFormat="1" applyFont="1" applyBorder="1" applyAlignment="1">
      <alignment horizontal="left"/>
      <protection/>
    </xf>
    <xf numFmtId="0" fontId="8" fillId="0" borderId="21" xfId="58" applyFont="1" applyBorder="1" applyAlignment="1">
      <alignment/>
      <protection/>
    </xf>
    <xf numFmtId="164" fontId="8" fillId="0" borderId="21" xfId="53" applyNumberFormat="1" applyFont="1" applyBorder="1" applyAlignment="1">
      <alignment/>
      <protection/>
    </xf>
    <xf numFmtId="169" fontId="8" fillId="0" borderId="31" xfId="53" applyNumberFormat="1" applyFont="1" applyFill="1" applyBorder="1" applyAlignment="1">
      <alignment/>
      <protection/>
    </xf>
    <xf numFmtId="0" fontId="17" fillId="0" borderId="23" xfId="58" applyFont="1" applyBorder="1" applyAlignment="1">
      <alignment horizontal="center"/>
      <protection/>
    </xf>
    <xf numFmtId="49" fontId="17" fillId="0" borderId="19" xfId="58" applyNumberFormat="1" applyFont="1" applyBorder="1" applyAlignment="1">
      <alignment horizontal="center"/>
      <protection/>
    </xf>
    <xf numFmtId="49" fontId="17" fillId="0" borderId="21" xfId="58" applyNumberFormat="1" applyFont="1" applyBorder="1" applyAlignment="1">
      <alignment horizontal="left"/>
      <protection/>
    </xf>
    <xf numFmtId="0" fontId="17" fillId="0" borderId="21" xfId="58" applyFont="1" applyBorder="1" applyAlignment="1">
      <alignment/>
      <protection/>
    </xf>
    <xf numFmtId="164" fontId="17" fillId="0" borderId="21" xfId="53" applyNumberFormat="1" applyFont="1" applyBorder="1" applyAlignment="1">
      <alignment/>
      <protection/>
    </xf>
    <xf numFmtId="0" fontId="9" fillId="0" borderId="23" xfId="58" applyFont="1" applyBorder="1" applyAlignment="1">
      <alignment horizontal="center"/>
      <protection/>
    </xf>
    <xf numFmtId="0" fontId="9" fillId="0" borderId="18" xfId="53" applyFont="1" applyBorder="1">
      <alignment/>
      <protection/>
    </xf>
    <xf numFmtId="0" fontId="9" fillId="0" borderId="19" xfId="53" applyFont="1" applyBorder="1">
      <alignment/>
      <protection/>
    </xf>
    <xf numFmtId="0" fontId="9" fillId="0" borderId="19" xfId="53" applyFont="1" applyBorder="1" applyAlignment="1">
      <alignment horizontal="center"/>
      <protection/>
    </xf>
    <xf numFmtId="49" fontId="9" fillId="0" borderId="21" xfId="53" applyNumberFormat="1" applyFont="1" applyBorder="1" applyAlignment="1">
      <alignment horizontal="center"/>
      <protection/>
    </xf>
    <xf numFmtId="49" fontId="9" fillId="0" borderId="21" xfId="53" applyNumberFormat="1" applyFont="1" applyBorder="1" applyAlignment="1">
      <alignment/>
      <protection/>
    </xf>
    <xf numFmtId="164" fontId="9" fillId="0" borderId="21" xfId="53" applyNumberFormat="1" applyFont="1" applyBorder="1" applyAlignment="1">
      <alignment/>
      <protection/>
    </xf>
    <xf numFmtId="0" fontId="9" fillId="0" borderId="18" xfId="58" applyFont="1" applyBorder="1">
      <alignment/>
      <protection/>
    </xf>
    <xf numFmtId="49" fontId="17" fillId="0" borderId="19" xfId="53" applyNumberFormat="1" applyFont="1" applyBorder="1" applyAlignment="1">
      <alignment horizontal="center"/>
      <protection/>
    </xf>
    <xf numFmtId="49" fontId="17" fillId="0" borderId="21" xfId="53" applyNumberFormat="1" applyFont="1" applyBorder="1" applyAlignment="1">
      <alignment horizontal="left"/>
      <protection/>
    </xf>
    <xf numFmtId="49" fontId="17" fillId="0" borderId="21" xfId="53" applyNumberFormat="1" applyFont="1" applyBorder="1" applyAlignment="1">
      <alignment wrapText="1"/>
      <protection/>
    </xf>
    <xf numFmtId="0" fontId="9" fillId="0" borderId="21" xfId="53" applyFont="1" applyBorder="1" applyAlignment="1">
      <alignment/>
      <protection/>
    </xf>
    <xf numFmtId="0" fontId="9" fillId="0" borderId="21" xfId="53" applyFont="1" applyBorder="1" applyAlignment="1">
      <alignment horizontal="left"/>
      <protection/>
    </xf>
    <xf numFmtId="49" fontId="17" fillId="0" borderId="21" xfId="53" applyNumberFormat="1" applyFont="1" applyBorder="1" applyAlignment="1">
      <alignment horizontal="center"/>
      <protection/>
    </xf>
    <xf numFmtId="0" fontId="17" fillId="0" borderId="21" xfId="53" applyFont="1" applyBorder="1" applyAlignment="1">
      <alignment horizontal="justify"/>
      <protection/>
    </xf>
    <xf numFmtId="49" fontId="8" fillId="0" borderId="19" xfId="58" applyNumberFormat="1" applyFont="1" applyFill="1" applyBorder="1" applyAlignment="1" applyProtection="1">
      <alignment horizontal="center"/>
      <protection locked="0"/>
    </xf>
    <xf numFmtId="49" fontId="8" fillId="0" borderId="21" xfId="58" applyNumberFormat="1" applyFont="1" applyBorder="1" applyAlignment="1">
      <alignment horizontal="center"/>
      <protection/>
    </xf>
    <xf numFmtId="164" fontId="8" fillId="0" borderId="21" xfId="58" applyNumberFormat="1" applyFont="1" applyBorder="1" applyAlignment="1">
      <alignment/>
      <protection/>
    </xf>
    <xf numFmtId="49" fontId="9" fillId="0" borderId="19" xfId="58" applyNumberFormat="1" applyFont="1" applyFill="1" applyBorder="1" applyAlignment="1" applyProtection="1">
      <alignment horizontal="center"/>
      <protection locked="0"/>
    </xf>
    <xf numFmtId="49" fontId="17" fillId="0" borderId="21" xfId="58" applyNumberFormat="1" applyFont="1" applyBorder="1" applyAlignment="1">
      <alignment horizontal="center"/>
      <protection/>
    </xf>
    <xf numFmtId="164" fontId="17" fillId="0" borderId="21" xfId="58" applyNumberFormat="1" applyFont="1" applyBorder="1" applyAlignment="1">
      <alignment/>
      <protection/>
    </xf>
    <xf numFmtId="49" fontId="9" fillId="0" borderId="0" xfId="58" applyNumberFormat="1" applyFont="1" applyFill="1" applyBorder="1" applyAlignment="1" applyProtection="1">
      <alignment horizontal="center"/>
      <protection locked="0"/>
    </xf>
    <xf numFmtId="1" fontId="11" fillId="0" borderId="11" xfId="53" applyNumberFormat="1" applyFont="1" applyFill="1" applyBorder="1" applyAlignment="1">
      <alignment horizontal="left" vertical="top" wrapText="1"/>
      <protection/>
    </xf>
    <xf numFmtId="1" fontId="9" fillId="0" borderId="11" xfId="53" applyNumberFormat="1" applyFont="1" applyFill="1" applyBorder="1" applyAlignment="1">
      <alignment horizontal="center"/>
      <protection/>
    </xf>
    <xf numFmtId="0" fontId="9" fillId="0" borderId="23" xfId="53" applyFont="1" applyBorder="1" applyAlignment="1">
      <alignment/>
      <protection/>
    </xf>
    <xf numFmtId="164" fontId="9" fillId="0" borderId="21" xfId="58" applyNumberFormat="1" applyFont="1" applyBorder="1" applyAlignment="1">
      <alignment/>
      <protection/>
    </xf>
    <xf numFmtId="49" fontId="18" fillId="0" borderId="0" xfId="58" applyNumberFormat="1" applyFont="1" applyBorder="1" applyAlignment="1">
      <alignment horizontal="center"/>
      <protection/>
    </xf>
    <xf numFmtId="1" fontId="9" fillId="0" borderId="32" xfId="53" applyNumberFormat="1" applyFont="1" applyFill="1" applyBorder="1" applyAlignment="1">
      <alignment horizontal="center"/>
      <protection/>
    </xf>
    <xf numFmtId="49" fontId="9" fillId="0" borderId="23" xfId="53" applyNumberFormat="1" applyFont="1" applyBorder="1" applyAlignment="1">
      <alignment/>
      <protection/>
    </xf>
    <xf numFmtId="0" fontId="9" fillId="0" borderId="23" xfId="53" applyNumberFormat="1" applyFont="1" applyFill="1" applyBorder="1" applyAlignment="1">
      <alignment horizontal="left"/>
      <protection/>
    </xf>
    <xf numFmtId="164" fontId="9" fillId="0" borderId="21" xfId="58" applyNumberFormat="1" applyFont="1" applyFill="1" applyBorder="1" applyAlignment="1">
      <alignment/>
      <protection/>
    </xf>
    <xf numFmtId="49" fontId="9" fillId="0" borderId="19" xfId="58" applyNumberFormat="1" applyFont="1" applyBorder="1" applyAlignment="1">
      <alignment horizontal="center"/>
      <protection/>
    </xf>
    <xf numFmtId="49" fontId="9" fillId="0" borderId="21" xfId="58" applyNumberFormat="1" applyFont="1" applyBorder="1" applyAlignment="1">
      <alignment horizontal="center"/>
      <protection/>
    </xf>
    <xf numFmtId="0" fontId="9" fillId="0" borderId="21" xfId="58" applyFont="1" applyBorder="1" applyAlignment="1">
      <alignment/>
      <protection/>
    </xf>
    <xf numFmtId="49" fontId="9" fillId="0" borderId="0" xfId="58" applyNumberFormat="1" applyFont="1" applyBorder="1" applyAlignment="1">
      <alignment horizontal="center"/>
      <protection/>
    </xf>
    <xf numFmtId="49" fontId="9" fillId="0" borderId="32" xfId="58" applyNumberFormat="1" applyFont="1" applyBorder="1" applyAlignment="1">
      <alignment horizontal="center"/>
      <protection/>
    </xf>
    <xf numFmtId="49" fontId="17" fillId="0" borderId="32" xfId="58" applyNumberFormat="1" applyFont="1" applyBorder="1" applyAlignment="1">
      <alignment horizontal="center"/>
      <protection/>
    </xf>
    <xf numFmtId="49" fontId="17" fillId="0" borderId="0" xfId="58" applyNumberFormat="1" applyFont="1" applyBorder="1" applyAlignment="1">
      <alignment horizontal="center"/>
      <protection/>
    </xf>
    <xf numFmtId="0" fontId="9" fillId="0" borderId="21" xfId="53" applyFont="1" applyFill="1" applyBorder="1" applyAlignment="1">
      <alignment/>
      <protection/>
    </xf>
    <xf numFmtId="49" fontId="8" fillId="0" borderId="18" xfId="58" applyNumberFormat="1" applyFont="1" applyBorder="1" applyAlignment="1">
      <alignment horizontal="center"/>
      <protection/>
    </xf>
    <xf numFmtId="49" fontId="8" fillId="0" borderId="19" xfId="58" applyNumberFormat="1" applyFont="1" applyBorder="1" applyAlignment="1">
      <alignment horizontal="center" vertical="top"/>
      <protection/>
    </xf>
    <xf numFmtId="0" fontId="6" fillId="0" borderId="21" xfId="58" applyFont="1" applyBorder="1" applyAlignment="1">
      <alignment horizontal="center"/>
      <protection/>
    </xf>
    <xf numFmtId="0" fontId="8" fillId="0" borderId="21" xfId="58" applyFont="1" applyBorder="1" applyAlignment="1">
      <alignment horizontal="left"/>
      <protection/>
    </xf>
    <xf numFmtId="0" fontId="18" fillId="0" borderId="18" xfId="58" applyFont="1" applyBorder="1">
      <alignment/>
      <protection/>
    </xf>
    <xf numFmtId="0" fontId="18" fillId="0" borderId="19" xfId="58" applyFont="1" applyBorder="1">
      <alignment/>
      <protection/>
    </xf>
    <xf numFmtId="0" fontId="17" fillId="0" borderId="21" xfId="53" applyFont="1" applyBorder="1" applyAlignment="1">
      <alignment wrapText="1"/>
      <protection/>
    </xf>
    <xf numFmtId="49" fontId="9" fillId="0" borderId="21" xfId="53" applyNumberFormat="1" applyFont="1" applyBorder="1" applyAlignment="1">
      <alignment horizontal="left"/>
      <protection/>
    </xf>
    <xf numFmtId="0" fontId="9" fillId="0" borderId="21" xfId="53" applyFont="1" applyBorder="1" applyAlignment="1">
      <alignment wrapText="1"/>
      <protection/>
    </xf>
    <xf numFmtId="0" fontId="11" fillId="0" borderId="18" xfId="58" applyFont="1" applyBorder="1">
      <alignment/>
      <protection/>
    </xf>
    <xf numFmtId="0" fontId="11" fillId="0" borderId="19" xfId="58" applyFont="1" applyBorder="1">
      <alignment/>
      <protection/>
    </xf>
    <xf numFmtId="0" fontId="9" fillId="0" borderId="19" xfId="58" applyFont="1" applyBorder="1">
      <alignment/>
      <protection/>
    </xf>
    <xf numFmtId="49" fontId="9" fillId="0" borderId="21" xfId="53" applyNumberFormat="1" applyFont="1" applyBorder="1" applyAlignment="1">
      <alignment wrapText="1"/>
      <protection/>
    </xf>
    <xf numFmtId="49" fontId="17" fillId="0" borderId="21" xfId="53" applyNumberFormat="1" applyFont="1" applyBorder="1" applyAlignment="1">
      <alignment/>
      <protection/>
    </xf>
    <xf numFmtId="0" fontId="17" fillId="0" borderId="21" xfId="53" applyFont="1" applyBorder="1" applyAlignment="1">
      <alignment/>
      <protection/>
    </xf>
    <xf numFmtId="0" fontId="9" fillId="0" borderId="18" xfId="58" applyFont="1" applyBorder="1" applyAlignment="1">
      <alignment/>
      <protection/>
    </xf>
    <xf numFmtId="0" fontId="9" fillId="0" borderId="19" xfId="58" applyFont="1" applyBorder="1" applyAlignment="1">
      <alignment/>
      <protection/>
    </xf>
    <xf numFmtId="0" fontId="11" fillId="0" borderId="0" xfId="53" applyFont="1" applyAlignment="1">
      <alignment/>
      <protection/>
    </xf>
    <xf numFmtId="0" fontId="9" fillId="0" borderId="33" xfId="58" applyFont="1" applyBorder="1" applyAlignment="1">
      <alignment horizontal="center"/>
      <protection/>
    </xf>
    <xf numFmtId="0" fontId="9" fillId="0" borderId="24" xfId="58" applyFont="1" applyBorder="1">
      <alignment/>
      <protection/>
    </xf>
    <xf numFmtId="0" fontId="9" fillId="0" borderId="25" xfId="58" applyFont="1" applyBorder="1">
      <alignment/>
      <protection/>
    </xf>
    <xf numFmtId="0" fontId="9" fillId="0" borderId="25" xfId="53" applyFont="1" applyBorder="1" applyAlignment="1">
      <alignment horizontal="center"/>
      <protection/>
    </xf>
    <xf numFmtId="49" fontId="9" fillId="0" borderId="26" xfId="53" applyNumberFormat="1" applyFont="1" applyBorder="1" applyAlignment="1">
      <alignment horizontal="center"/>
      <protection/>
    </xf>
    <xf numFmtId="49" fontId="9" fillId="0" borderId="26" xfId="53" applyNumberFormat="1" applyFont="1" applyBorder="1" applyAlignment="1">
      <alignment wrapText="1"/>
      <protection/>
    </xf>
    <xf numFmtId="164" fontId="9" fillId="0" borderId="26" xfId="58" applyNumberFormat="1" applyFont="1" applyBorder="1" applyAlignment="1">
      <alignment/>
      <protection/>
    </xf>
    <xf numFmtId="0" fontId="11" fillId="0" borderId="0" xfId="53" applyFont="1" applyAlignment="1">
      <alignment wrapText="1"/>
      <protection/>
    </xf>
    <xf numFmtId="0" fontId="19" fillId="0" borderId="0" xfId="53" applyFont="1">
      <alignment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0" fillId="0" borderId="0" xfId="52" applyFont="1" applyBorder="1">
      <alignment/>
      <protection/>
    </xf>
    <xf numFmtId="0" fontId="21" fillId="0" borderId="0" xfId="52" applyFont="1">
      <alignment/>
      <protection/>
    </xf>
    <xf numFmtId="0" fontId="21" fillId="0" borderId="0" xfId="52" applyFont="1" applyBorder="1">
      <alignment/>
      <protection/>
    </xf>
    <xf numFmtId="0" fontId="20" fillId="0" borderId="20" xfId="52" applyFont="1" applyBorder="1">
      <alignment/>
      <protection/>
    </xf>
    <xf numFmtId="0" fontId="20" fillId="0" borderId="34" xfId="52" applyFont="1" applyBorder="1">
      <alignment/>
      <protection/>
    </xf>
    <xf numFmtId="0" fontId="20" fillId="0" borderId="11" xfId="52" applyFont="1" applyBorder="1">
      <alignment/>
      <protection/>
    </xf>
    <xf numFmtId="0" fontId="20" fillId="0" borderId="19" xfId="52" applyFont="1" applyBorder="1">
      <alignment/>
      <protection/>
    </xf>
    <xf numFmtId="0" fontId="20" fillId="0" borderId="35" xfId="52" applyFont="1" applyBorder="1" applyAlignment="1">
      <alignment horizontal="center"/>
      <protection/>
    </xf>
    <xf numFmtId="0" fontId="20" fillId="0" borderId="36" xfId="52" applyFont="1" applyBorder="1" applyAlignment="1">
      <alignment horizontal="center"/>
      <protection/>
    </xf>
    <xf numFmtId="0" fontId="20" fillId="0" borderId="37" xfId="52" applyFont="1" applyBorder="1" applyAlignment="1">
      <alignment horizontal="center"/>
      <protection/>
    </xf>
    <xf numFmtId="0" fontId="20" fillId="0" borderId="38" xfId="52" applyFont="1" applyBorder="1" applyAlignment="1">
      <alignment horizontal="center"/>
      <protection/>
    </xf>
    <xf numFmtId="0" fontId="20" fillId="0" borderId="36" xfId="52" applyFont="1" applyBorder="1" applyAlignment="1">
      <alignment horizontal="center" wrapText="1"/>
      <protection/>
    </xf>
    <xf numFmtId="0" fontId="20" fillId="0" borderId="39" xfId="52" applyFont="1" applyBorder="1" applyAlignment="1">
      <alignment vertical="top"/>
      <protection/>
    </xf>
    <xf numFmtId="0" fontId="20" fillId="0" borderId="20" xfId="52" applyFont="1" applyBorder="1" applyAlignment="1">
      <alignment vertical="top"/>
      <protection/>
    </xf>
    <xf numFmtId="0" fontId="20" fillId="0" borderId="40" xfId="52" applyFont="1" applyBorder="1" applyAlignment="1">
      <alignment vertical="top"/>
      <protection/>
    </xf>
    <xf numFmtId="0" fontId="20" fillId="0" borderId="11" xfId="52" applyFont="1" applyBorder="1" applyAlignment="1">
      <alignment wrapText="1"/>
      <protection/>
    </xf>
    <xf numFmtId="3" fontId="20" fillId="0" borderId="20" xfId="52" applyNumberFormat="1" applyFont="1" applyBorder="1">
      <alignment/>
      <protection/>
    </xf>
    <xf numFmtId="3" fontId="20" fillId="0" borderId="20" xfId="52" applyNumberFormat="1" applyFont="1" applyFill="1" applyBorder="1">
      <alignment/>
      <protection/>
    </xf>
    <xf numFmtId="0" fontId="20" fillId="0" borderId="34" xfId="52" applyFont="1" applyBorder="1" applyAlignment="1">
      <alignment vertical="top"/>
      <protection/>
    </xf>
    <xf numFmtId="0" fontId="20" fillId="0" borderId="11" xfId="52" applyFont="1" applyBorder="1" applyAlignment="1">
      <alignment vertical="top"/>
      <protection/>
    </xf>
    <xf numFmtId="0" fontId="20" fillId="0" borderId="0" xfId="52" applyFont="1" applyBorder="1" applyAlignment="1">
      <alignment vertical="top"/>
      <protection/>
    </xf>
    <xf numFmtId="3" fontId="20" fillId="0" borderId="36" xfId="52" applyNumberFormat="1" applyFont="1" applyBorder="1">
      <alignment/>
      <protection/>
    </xf>
    <xf numFmtId="3" fontId="20" fillId="0" borderId="36" xfId="52" applyNumberFormat="1" applyFont="1" applyFill="1" applyBorder="1">
      <alignment/>
      <protection/>
    </xf>
    <xf numFmtId="3" fontId="20" fillId="0" borderId="0" xfId="52" applyNumberFormat="1" applyFont="1">
      <alignment/>
      <protection/>
    </xf>
    <xf numFmtId="0" fontId="20" fillId="0" borderId="41" xfId="52" applyFont="1" applyBorder="1" applyAlignment="1">
      <alignment vertical="top"/>
      <protection/>
    </xf>
    <xf numFmtId="0" fontId="20" fillId="0" borderId="42" xfId="52" applyFont="1" applyBorder="1" applyAlignment="1">
      <alignment vertical="top"/>
      <protection/>
    </xf>
    <xf numFmtId="0" fontId="20" fillId="0" borderId="43" xfId="52" applyFont="1" applyBorder="1" applyAlignment="1">
      <alignment vertical="top"/>
      <protection/>
    </xf>
    <xf numFmtId="49" fontId="20" fillId="0" borderId="42" xfId="52" applyNumberFormat="1" applyFont="1" applyBorder="1" applyAlignment="1">
      <alignment horizontal="right" vertical="top"/>
      <protection/>
    </xf>
    <xf numFmtId="0" fontId="20" fillId="0" borderId="42" xfId="52" applyFont="1" applyBorder="1" applyAlignment="1">
      <alignment wrapText="1"/>
      <protection/>
    </xf>
    <xf numFmtId="3" fontId="20" fillId="0" borderId="42" xfId="52" applyNumberFormat="1" applyFont="1" applyBorder="1">
      <alignment/>
      <protection/>
    </xf>
    <xf numFmtId="3" fontId="20" fillId="0" borderId="42" xfId="52" applyNumberFormat="1" applyFont="1" applyFill="1" applyBorder="1">
      <alignment/>
      <protection/>
    </xf>
    <xf numFmtId="49" fontId="20" fillId="0" borderId="11" xfId="52" applyNumberFormat="1" applyFont="1" applyBorder="1" applyAlignment="1">
      <alignment horizontal="right"/>
      <protection/>
    </xf>
    <xf numFmtId="3" fontId="20" fillId="0" borderId="11" xfId="52" applyNumberFormat="1" applyFont="1" applyFill="1" applyBorder="1" applyAlignment="1">
      <alignment wrapText="1"/>
      <protection/>
    </xf>
    <xf numFmtId="3" fontId="20" fillId="0" borderId="11" xfId="52" applyNumberFormat="1" applyFont="1" applyFill="1" applyBorder="1">
      <alignment/>
      <protection/>
    </xf>
    <xf numFmtId="3" fontId="9" fillId="0" borderId="11" xfId="52" applyNumberFormat="1" applyFont="1" applyFill="1" applyBorder="1">
      <alignment/>
      <protection/>
    </xf>
    <xf numFmtId="3" fontId="21" fillId="0" borderId="0" xfId="52" applyNumberFormat="1" applyFont="1">
      <alignment/>
      <protection/>
    </xf>
    <xf numFmtId="4" fontId="21" fillId="0" borderId="0" xfId="52" applyNumberFormat="1" applyFont="1">
      <alignment/>
      <protection/>
    </xf>
    <xf numFmtId="4" fontId="20" fillId="0" borderId="0" xfId="52" applyNumberFormat="1" applyFont="1">
      <alignment/>
      <protection/>
    </xf>
    <xf numFmtId="3" fontId="20" fillId="0" borderId="0" xfId="52" applyNumberFormat="1" applyFont="1" applyFill="1" applyBorder="1">
      <alignment/>
      <protection/>
    </xf>
    <xf numFmtId="0" fontId="20" fillId="0" borderId="34" xfId="52" applyFont="1" applyFill="1" applyBorder="1" applyAlignment="1">
      <alignment vertical="top"/>
      <protection/>
    </xf>
    <xf numFmtId="0" fontId="20" fillId="0" borderId="11" xfId="52" applyFont="1" applyFill="1" applyBorder="1" applyAlignment="1">
      <alignment vertical="top"/>
      <protection/>
    </xf>
    <xf numFmtId="0" fontId="20" fillId="0" borderId="0" xfId="52" applyFont="1" applyFill="1" applyBorder="1" applyAlignment="1">
      <alignment vertical="top"/>
      <protection/>
    </xf>
    <xf numFmtId="49" fontId="20" fillId="0" borderId="11" xfId="52" applyNumberFormat="1" applyFont="1" applyBorder="1" applyAlignment="1">
      <alignment horizontal="right" vertical="top"/>
      <protection/>
    </xf>
    <xf numFmtId="0" fontId="20" fillId="33" borderId="34" xfId="52" applyFont="1" applyFill="1" applyBorder="1" applyAlignment="1">
      <alignment vertical="top"/>
      <protection/>
    </xf>
    <xf numFmtId="0" fontId="20" fillId="33" borderId="11" xfId="52" applyFont="1" applyFill="1" applyBorder="1" applyAlignment="1">
      <alignment vertical="top"/>
      <protection/>
    </xf>
    <xf numFmtId="0" fontId="20" fillId="33" borderId="0" xfId="52" applyFont="1" applyFill="1" applyBorder="1" applyAlignment="1">
      <alignment vertical="top"/>
      <protection/>
    </xf>
    <xf numFmtId="49" fontId="20" fillId="33" borderId="11" xfId="52" applyNumberFormat="1" applyFont="1" applyFill="1" applyBorder="1" applyAlignment="1">
      <alignment horizontal="right" vertical="top"/>
      <protection/>
    </xf>
    <xf numFmtId="0" fontId="20" fillId="33" borderId="11" xfId="52" applyFont="1" applyFill="1" applyBorder="1" applyAlignment="1">
      <alignment wrapText="1"/>
      <protection/>
    </xf>
    <xf numFmtId="0" fontId="20" fillId="33" borderId="0" xfId="52" applyFont="1" applyFill="1">
      <alignment/>
      <protection/>
    </xf>
    <xf numFmtId="3" fontId="20" fillId="33" borderId="0" xfId="52" applyNumberFormat="1" applyFont="1" applyFill="1">
      <alignment/>
      <protection/>
    </xf>
    <xf numFmtId="0" fontId="20" fillId="0" borderId="20" xfId="52" applyFont="1" applyFill="1" applyBorder="1" applyAlignment="1">
      <alignment vertical="top"/>
      <protection/>
    </xf>
    <xf numFmtId="49" fontId="20" fillId="0" borderId="20" xfId="52" applyNumberFormat="1" applyFont="1" applyBorder="1" applyAlignment="1">
      <alignment horizontal="right" vertical="top"/>
      <protection/>
    </xf>
    <xf numFmtId="0" fontId="20" fillId="0" borderId="20" xfId="52" applyFont="1" applyBorder="1" applyAlignment="1">
      <alignment wrapText="1"/>
      <protection/>
    </xf>
    <xf numFmtId="3" fontId="20" fillId="0" borderId="20" xfId="52" applyNumberFormat="1" applyFont="1" applyBorder="1" applyAlignment="1">
      <alignment wrapText="1"/>
      <protection/>
    </xf>
    <xf numFmtId="3" fontId="20" fillId="0" borderId="20" xfId="52" applyNumberFormat="1" applyFont="1" applyFill="1" applyBorder="1" applyAlignment="1">
      <alignment wrapText="1"/>
      <protection/>
    </xf>
    <xf numFmtId="3" fontId="20" fillId="0" borderId="11" xfId="52" applyNumberFormat="1" applyFont="1" applyBorder="1" applyAlignment="1">
      <alignment wrapText="1"/>
      <protection/>
    </xf>
    <xf numFmtId="3" fontId="20" fillId="0" borderId="11" xfId="52" applyNumberFormat="1" applyFont="1" applyBorder="1">
      <alignment/>
      <protection/>
    </xf>
    <xf numFmtId="0" fontId="20" fillId="33" borderId="36" xfId="52" applyFont="1" applyFill="1" applyBorder="1" applyAlignment="1">
      <alignment vertical="top"/>
      <protection/>
    </xf>
    <xf numFmtId="49" fontId="20" fillId="33" borderId="36" xfId="52" applyNumberFormat="1" applyFont="1" applyFill="1" applyBorder="1" applyAlignment="1">
      <alignment horizontal="right" vertical="top"/>
      <protection/>
    </xf>
    <xf numFmtId="0" fontId="20" fillId="33" borderId="36" xfId="52" applyFont="1" applyFill="1" applyBorder="1" applyAlignment="1">
      <alignment wrapText="1"/>
      <protection/>
    </xf>
    <xf numFmtId="3" fontId="20" fillId="0" borderId="36" xfId="52" applyNumberFormat="1" applyFont="1" applyBorder="1" applyAlignment="1">
      <alignment wrapText="1"/>
      <protection/>
    </xf>
    <xf numFmtId="0" fontId="20" fillId="0" borderId="0" xfId="52" applyFont="1" applyAlignment="1">
      <alignment horizontal="center"/>
      <protection/>
    </xf>
    <xf numFmtId="3" fontId="21" fillId="33" borderId="0" xfId="52" applyNumberFormat="1" applyFont="1" applyFill="1">
      <alignment/>
      <protection/>
    </xf>
    <xf numFmtId="3" fontId="20" fillId="0" borderId="0" xfId="52" applyNumberFormat="1" applyFont="1" applyFill="1">
      <alignment/>
      <protection/>
    </xf>
    <xf numFmtId="0" fontId="20" fillId="0" borderId="0" xfId="52" applyFont="1" applyFill="1">
      <alignment/>
      <protection/>
    </xf>
    <xf numFmtId="0" fontId="22" fillId="0" borderId="0" xfId="60" applyFont="1">
      <alignment/>
      <protection/>
    </xf>
    <xf numFmtId="3" fontId="22" fillId="0" borderId="0" xfId="60" applyNumberFormat="1" applyFont="1" applyFill="1">
      <alignment/>
      <protection/>
    </xf>
    <xf numFmtId="3" fontId="22" fillId="0" borderId="0" xfId="60" applyNumberFormat="1" applyFont="1" applyFill="1" applyAlignment="1">
      <alignment horizontal="right"/>
      <protection/>
    </xf>
    <xf numFmtId="0" fontId="23" fillId="0" borderId="0" xfId="60" applyFont="1" applyFill="1">
      <alignment/>
      <protection/>
    </xf>
    <xf numFmtId="0" fontId="22" fillId="0" borderId="0" xfId="60" applyFont="1" applyFill="1">
      <alignment/>
      <protection/>
    </xf>
    <xf numFmtId="3" fontId="22" fillId="0" borderId="0" xfId="60" applyNumberFormat="1" applyFont="1">
      <alignment/>
      <protection/>
    </xf>
    <xf numFmtId="0" fontId="22" fillId="0" borderId="0" xfId="60" applyFont="1" applyAlignment="1">
      <alignment horizontal="right"/>
      <protection/>
    </xf>
    <xf numFmtId="0" fontId="22" fillId="0" borderId="36" xfId="60" applyFont="1" applyBorder="1" applyAlignment="1">
      <alignment horizontal="center" vertical="center"/>
      <protection/>
    </xf>
    <xf numFmtId="0" fontId="22" fillId="0" borderId="37" xfId="60" applyFont="1" applyBorder="1" applyAlignment="1">
      <alignment horizontal="center" vertical="center"/>
      <protection/>
    </xf>
    <xf numFmtId="0" fontId="22" fillId="0" borderId="11" xfId="60" applyFont="1" applyBorder="1">
      <alignment/>
      <protection/>
    </xf>
    <xf numFmtId="0" fontId="22" fillId="0" borderId="19" xfId="60" applyFont="1" applyBorder="1">
      <alignment/>
      <protection/>
    </xf>
    <xf numFmtId="3" fontId="22" fillId="0" borderId="19" xfId="60" applyNumberFormat="1" applyFont="1" applyBorder="1">
      <alignment/>
      <protection/>
    </xf>
    <xf numFmtId="0" fontId="22" fillId="0" borderId="20" xfId="60" applyFont="1" applyBorder="1">
      <alignment/>
      <protection/>
    </xf>
    <xf numFmtId="0" fontId="23" fillId="0" borderId="11" xfId="60" applyFont="1" applyBorder="1">
      <alignment/>
      <protection/>
    </xf>
    <xf numFmtId="3" fontId="23" fillId="0" borderId="11" xfId="60" applyNumberFormat="1" applyFont="1" applyFill="1" applyBorder="1">
      <alignment/>
      <protection/>
    </xf>
    <xf numFmtId="3" fontId="22" fillId="0" borderId="11" xfId="60" applyNumberFormat="1" applyFont="1" applyFill="1" applyBorder="1">
      <alignment/>
      <protection/>
    </xf>
    <xf numFmtId="3" fontId="22" fillId="0" borderId="19" xfId="60" applyNumberFormat="1" applyFont="1" applyFill="1" applyBorder="1">
      <alignment/>
      <protection/>
    </xf>
    <xf numFmtId="0" fontId="22" fillId="0" borderId="11" xfId="60" applyFont="1" applyBorder="1" applyAlignment="1">
      <alignment wrapText="1"/>
      <protection/>
    </xf>
    <xf numFmtId="0" fontId="23" fillId="0" borderId="11" xfId="60" applyFont="1" applyFill="1" applyBorder="1">
      <alignment/>
      <protection/>
    </xf>
    <xf numFmtId="0" fontId="22" fillId="0" borderId="11" xfId="60" applyFont="1" applyBorder="1" applyAlignment="1">
      <alignment/>
      <protection/>
    </xf>
    <xf numFmtId="3" fontId="24" fillId="0" borderId="11" xfId="60" applyNumberFormat="1" applyFont="1" applyFill="1" applyBorder="1">
      <alignment/>
      <protection/>
    </xf>
    <xf numFmtId="3" fontId="24" fillId="0" borderId="19" xfId="60" applyNumberFormat="1" applyFont="1" applyFill="1" applyBorder="1">
      <alignment/>
      <protection/>
    </xf>
    <xf numFmtId="0" fontId="22" fillId="0" borderId="36" xfId="60" applyFont="1" applyBorder="1">
      <alignment/>
      <protection/>
    </xf>
    <xf numFmtId="3" fontId="22" fillId="0" borderId="36" xfId="60" applyNumberFormat="1" applyFont="1" applyFill="1" applyBorder="1">
      <alignment/>
      <protection/>
    </xf>
    <xf numFmtId="3" fontId="22" fillId="0" borderId="37" xfId="60" applyNumberFormat="1" applyFont="1" applyFill="1" applyBorder="1">
      <alignment/>
      <protection/>
    </xf>
    <xf numFmtId="0" fontId="22" fillId="0" borderId="36" xfId="60" applyFont="1" applyBorder="1" applyAlignment="1">
      <alignment wrapText="1"/>
      <protection/>
    </xf>
    <xf numFmtId="0" fontId="23" fillId="0" borderId="36" xfId="60" applyFont="1" applyBorder="1">
      <alignment/>
      <protection/>
    </xf>
    <xf numFmtId="3" fontId="23" fillId="0" borderId="36" xfId="60" applyNumberFormat="1" applyFont="1" applyFill="1" applyBorder="1">
      <alignment/>
      <protection/>
    </xf>
    <xf numFmtId="3" fontId="23" fillId="0" borderId="42" xfId="60" applyNumberFormat="1" applyFont="1" applyFill="1" applyBorder="1">
      <alignment/>
      <protection/>
    </xf>
    <xf numFmtId="0" fontId="6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right"/>
      <protection/>
    </xf>
    <xf numFmtId="3" fontId="6" fillId="0" borderId="0" xfId="55" applyNumberFormat="1" applyFont="1" applyFill="1">
      <alignment/>
      <protection/>
    </xf>
    <xf numFmtId="14" fontId="8" fillId="0" borderId="0" xfId="55" applyNumberFormat="1" applyFont="1" applyFill="1" applyAlignment="1">
      <alignment horizontal="left"/>
      <protection/>
    </xf>
    <xf numFmtId="14" fontId="8" fillId="0" borderId="0" xfId="55" applyNumberFormat="1" applyFont="1" applyFill="1" applyAlignment="1">
      <alignment horizontal="center"/>
      <protection/>
    </xf>
    <xf numFmtId="0" fontId="8" fillId="0" borderId="0" xfId="55" applyFont="1" applyFill="1">
      <alignment/>
      <protection/>
    </xf>
    <xf numFmtId="0" fontId="8" fillId="0" borderId="0" xfId="55" applyFont="1" applyFill="1" applyBorder="1">
      <alignment/>
      <protection/>
    </xf>
    <xf numFmtId="0" fontId="6" fillId="0" borderId="0" xfId="55" applyFont="1" applyFill="1" applyAlignment="1">
      <alignment horizontal="right"/>
      <protection/>
    </xf>
    <xf numFmtId="0" fontId="8" fillId="0" borderId="36" xfId="55" applyFont="1" applyFill="1" applyBorder="1" applyAlignment="1">
      <alignment horizontal="center" wrapText="1"/>
      <protection/>
    </xf>
    <xf numFmtId="0" fontId="8" fillId="0" borderId="42" xfId="55" applyFont="1" applyFill="1" applyBorder="1" applyAlignment="1">
      <alignment horizontal="center" wrapText="1"/>
      <protection/>
    </xf>
    <xf numFmtId="0" fontId="6" fillId="0" borderId="42" xfId="55" applyFont="1" applyFill="1" applyBorder="1" applyAlignment="1">
      <alignment horizontal="center"/>
      <protection/>
    </xf>
    <xf numFmtId="0" fontId="7" fillId="0" borderId="42" xfId="55" applyFont="1" applyFill="1" applyBorder="1" applyAlignment="1">
      <alignment horizontal="center"/>
      <protection/>
    </xf>
    <xf numFmtId="0" fontId="8" fillId="0" borderId="20" xfId="55" applyFont="1" applyFill="1" applyBorder="1">
      <alignment/>
      <protection/>
    </xf>
    <xf numFmtId="3" fontId="8" fillId="0" borderId="20" xfId="55" applyNumberFormat="1" applyFont="1" applyFill="1" applyBorder="1">
      <alignment/>
      <protection/>
    </xf>
    <xf numFmtId="0" fontId="6" fillId="0" borderId="11" xfId="55" applyFont="1" applyFill="1" applyBorder="1">
      <alignment/>
      <protection/>
    </xf>
    <xf numFmtId="3" fontId="6" fillId="0" borderId="11" xfId="55" applyNumberFormat="1" applyFont="1" applyFill="1" applyBorder="1">
      <alignment/>
      <protection/>
    </xf>
    <xf numFmtId="0" fontId="8" fillId="0" borderId="11" xfId="55" applyFont="1" applyFill="1" applyBorder="1">
      <alignment/>
      <protection/>
    </xf>
    <xf numFmtId="3" fontId="8" fillId="0" borderId="11" xfId="55" applyNumberFormat="1" applyFont="1" applyFill="1" applyBorder="1">
      <alignment/>
      <protection/>
    </xf>
    <xf numFmtId="0" fontId="10" fillId="0" borderId="11" xfId="55" applyFont="1" applyFill="1" applyBorder="1">
      <alignment/>
      <protection/>
    </xf>
    <xf numFmtId="0" fontId="6" fillId="0" borderId="36" xfId="55" applyFont="1" applyFill="1" applyBorder="1">
      <alignment/>
      <protection/>
    </xf>
    <xf numFmtId="3" fontId="6" fillId="0" borderId="36" xfId="55" applyNumberFormat="1" applyFont="1" applyFill="1" applyBorder="1">
      <alignment/>
      <protection/>
    </xf>
    <xf numFmtId="3" fontId="6" fillId="0" borderId="0" xfId="55" applyNumberFormat="1" applyFont="1" applyFill="1" applyBorder="1">
      <alignment/>
      <protection/>
    </xf>
    <xf numFmtId="3" fontId="6" fillId="0" borderId="38" xfId="55" applyNumberFormat="1" applyFont="1" applyFill="1" applyBorder="1">
      <alignment/>
      <protection/>
    </xf>
    <xf numFmtId="0" fontId="6" fillId="0" borderId="44" xfId="55" applyFont="1" applyFill="1" applyBorder="1">
      <alignment/>
      <protection/>
    </xf>
    <xf numFmtId="3" fontId="6" fillId="0" borderId="44" xfId="55" applyNumberFormat="1" applyFont="1" applyFill="1" applyBorder="1">
      <alignment/>
      <protection/>
    </xf>
    <xf numFmtId="3" fontId="6" fillId="0" borderId="45" xfId="55" applyNumberFormat="1" applyFont="1" applyFill="1" applyBorder="1">
      <alignment/>
      <protection/>
    </xf>
    <xf numFmtId="0" fontId="8" fillId="0" borderId="45" xfId="55" applyFont="1" applyFill="1" applyBorder="1">
      <alignment/>
      <protection/>
    </xf>
    <xf numFmtId="14" fontId="6" fillId="0" borderId="0" xfId="55" applyNumberFormat="1" applyFont="1" applyFill="1" applyBorder="1" applyAlignment="1">
      <alignment horizontal="center"/>
      <protection/>
    </xf>
    <xf numFmtId="165" fontId="8" fillId="0" borderId="42" xfId="45" applyFont="1" applyFill="1" applyBorder="1" applyAlignment="1">
      <alignment/>
    </xf>
    <xf numFmtId="0" fontId="8" fillId="0" borderId="39" xfId="55" applyFont="1" applyFill="1" applyBorder="1" applyAlignment="1">
      <alignment horizontal="center"/>
      <protection/>
    </xf>
    <xf numFmtId="0" fontId="8" fillId="0" borderId="35" xfId="55" applyFont="1" applyFill="1" applyBorder="1" applyAlignment="1">
      <alignment horizontal="center"/>
      <protection/>
    </xf>
    <xf numFmtId="0" fontId="8" fillId="0" borderId="20" xfId="55" applyFont="1" applyFill="1" applyBorder="1" applyAlignment="1">
      <alignment horizontal="center" wrapText="1"/>
      <protection/>
    </xf>
    <xf numFmtId="0" fontId="8" fillId="0" borderId="36" xfId="55" applyFont="1" applyFill="1" applyBorder="1" applyAlignment="1">
      <alignment horizontal="center" wrapText="1"/>
      <protection/>
    </xf>
    <xf numFmtId="0" fontId="6" fillId="0" borderId="36" xfId="55" applyFont="1" applyFill="1" applyBorder="1" applyAlignment="1">
      <alignment horizontal="center" wrapText="1"/>
      <protection/>
    </xf>
    <xf numFmtId="0" fontId="22" fillId="0" borderId="20" xfId="60" applyFont="1" applyBorder="1" applyAlignment="1">
      <alignment horizontal="center" vertical="center"/>
      <protection/>
    </xf>
    <xf numFmtId="0" fontId="22" fillId="0" borderId="36" xfId="60" applyFont="1" applyBorder="1" applyAlignment="1">
      <alignment horizontal="center" vertical="center"/>
      <protection/>
    </xf>
    <xf numFmtId="2" fontId="22" fillId="0" borderId="41" xfId="54" applyNumberFormat="1" applyFont="1" applyBorder="1" applyAlignment="1">
      <alignment horizontal="center" vertical="center"/>
      <protection/>
    </xf>
    <xf numFmtId="2" fontId="22" fillId="0" borderId="43" xfId="54" applyNumberFormat="1" applyFont="1" applyBorder="1" applyAlignment="1">
      <alignment horizontal="center" vertical="center"/>
      <protection/>
    </xf>
    <xf numFmtId="2" fontId="22" fillId="0" borderId="46" xfId="54" applyNumberFormat="1" applyFont="1" applyBorder="1" applyAlignment="1">
      <alignment horizontal="center" vertical="center"/>
      <protection/>
    </xf>
    <xf numFmtId="0" fontId="20" fillId="0" borderId="41" xfId="52" applyFont="1" applyFill="1" applyBorder="1" applyAlignment="1">
      <alignment horizontal="center" vertical="center"/>
      <protection/>
    </xf>
    <xf numFmtId="0" fontId="20" fillId="0" borderId="46" xfId="52" applyFont="1" applyFill="1" applyBorder="1" applyAlignment="1">
      <alignment horizontal="center" vertical="center"/>
      <protection/>
    </xf>
    <xf numFmtId="0" fontId="20" fillId="0" borderId="47" xfId="52" applyFont="1" applyFill="1" applyBorder="1" applyAlignment="1">
      <alignment horizontal="center" vertical="center" wrapText="1"/>
      <protection/>
    </xf>
    <xf numFmtId="0" fontId="20" fillId="0" borderId="37" xfId="52" applyFont="1" applyFill="1" applyBorder="1" applyAlignment="1">
      <alignment horizontal="center" vertical="center" wrapText="1"/>
      <protection/>
    </xf>
    <xf numFmtId="0" fontId="20" fillId="0" borderId="20" xfId="52" applyFont="1" applyFill="1" applyBorder="1" applyAlignment="1">
      <alignment horizontal="center" vertical="center" wrapText="1"/>
      <protection/>
    </xf>
    <xf numFmtId="0" fontId="20" fillId="0" borderId="36" xfId="52" applyFont="1" applyFill="1" applyBorder="1" applyAlignment="1">
      <alignment horizontal="center" vertical="center" wrapText="1"/>
      <protection/>
    </xf>
    <xf numFmtId="0" fontId="20" fillId="0" borderId="41" xfId="52" applyFont="1" applyBorder="1" applyAlignment="1">
      <alignment horizontal="center"/>
      <protection/>
    </xf>
    <xf numFmtId="0" fontId="20" fillId="0" borderId="43" xfId="52" applyFont="1" applyBorder="1" applyAlignment="1">
      <alignment horizontal="center"/>
      <protection/>
    </xf>
    <xf numFmtId="0" fontId="20" fillId="0" borderId="46" xfId="52" applyFont="1" applyBorder="1" applyAlignment="1">
      <alignment horizontal="center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</cellXfs>
  <cellStyles count="6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[0]" xfId="33"/>
    <cellStyle name="Currency [0]" xfId="34"/>
    <cellStyle name="Comma" xfId="35"/>
    <cellStyle name="Comma [0]" xfId="36"/>
    <cellStyle name="Date" xfId="37"/>
    <cellStyle name="Dobrá" xfId="38"/>
    <cellStyle name="Fixed" xfId="39"/>
    <cellStyle name="Heading1" xfId="40"/>
    <cellStyle name="Heading2" xfId="41"/>
    <cellStyle name="Kontrolná bunka" xfId="42"/>
    <cellStyle name="Currency" xfId="43"/>
    <cellStyle name="Currency [0]" xfId="44"/>
    <cellStyle name="Mena 2" xfId="45"/>
    <cellStyle name="Nadpis 1" xfId="46"/>
    <cellStyle name="Nadpis 2" xfId="47"/>
    <cellStyle name="Nadpis 3" xfId="48"/>
    <cellStyle name="Nadpis 4" xfId="49"/>
    <cellStyle name="Neutrálna" xfId="50"/>
    <cellStyle name="Normal_Book1" xfId="51"/>
    <cellStyle name="Normálna 2" xfId="52"/>
    <cellStyle name="Normálna 3" xfId="53"/>
    <cellStyle name="Normálna 4" xfId="54"/>
    <cellStyle name="Normálna 5" xfId="55"/>
    <cellStyle name="normálne_def  - 150 tis  vys  a 10 vs  až v r  2009  NR 2009 - 2012 - n  od 1 1 2009 makrá z 12 9 08 vzorce" xfId="56"/>
    <cellStyle name="normálne_NR 2011 až 2013,  20.9. (na údaje MF SR, SF 2,5)" xfId="57"/>
    <cellStyle name="normálne_plnenie investície 2006" xfId="58"/>
    <cellStyle name="normálne_Prílohy č. 1a ... (tvorba fondov 2007)" xfId="59"/>
    <cellStyle name="normálne_Tabuľky do NR 2007-2010" xfId="60"/>
    <cellStyle name="normální_15.6.07 východ.+rozpočet 08-10" xfId="61"/>
    <cellStyle name="Percent" xfId="62"/>
    <cellStyle name="Poznámka" xfId="63"/>
    <cellStyle name="Prepojená bunka" xfId="64"/>
    <cellStyle name="Spolu" xfId="65"/>
    <cellStyle name="Text upozornenia" xfId="66"/>
    <cellStyle name="Titul" xfId="67"/>
    <cellStyle name="Total" xfId="68"/>
    <cellStyle name="Vstup" xfId="69"/>
    <cellStyle name="Výpočet" xfId="70"/>
    <cellStyle name="Výstup" xfId="71"/>
    <cellStyle name="Vysvetľujúci text" xfId="72"/>
    <cellStyle name="Zlá" xfId="73"/>
    <cellStyle name="Zvýraznenie1" xfId="74"/>
    <cellStyle name="Zvýraznenie2" xfId="75"/>
    <cellStyle name="Zvýraznenie3" xfId="76"/>
    <cellStyle name="Zvýraznenie4" xfId="77"/>
    <cellStyle name="Zvýraznenie5" xfId="78"/>
    <cellStyle name="Zvýraznenie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0"/>
  <sheetViews>
    <sheetView tabSelected="1" zoomScalePageLayoutView="0" workbookViewId="0" topLeftCell="A7">
      <selection activeCell="C8" sqref="C8"/>
    </sheetView>
  </sheetViews>
  <sheetFormatPr defaultColWidth="7.00390625" defaultRowHeight="14.25"/>
  <cols>
    <col min="1" max="1" width="59.375" style="233" customWidth="1"/>
    <col min="2" max="2" width="12.75390625" style="233" customWidth="1"/>
    <col min="3" max="4" width="13.50390625" style="234" customWidth="1"/>
    <col min="5" max="5" width="13.625" style="233" customWidth="1"/>
    <col min="6" max="6" width="13.25390625" style="233" customWidth="1"/>
    <col min="7" max="8" width="14.00390625" style="233" customWidth="1"/>
    <col min="9" max="21" width="15.875" style="233" customWidth="1"/>
    <col min="22" max="16384" width="7.00390625" style="233" customWidth="1"/>
  </cols>
  <sheetData>
    <row r="1" spans="3:4" s="236" customFormat="1" ht="15.75">
      <c r="C1" s="235"/>
      <c r="D1" s="235"/>
    </row>
    <row r="2" spans="1:4" s="236" customFormat="1" ht="15.75">
      <c r="A2" s="263"/>
      <c r="C2" s="235"/>
      <c r="D2" s="235"/>
    </row>
    <row r="3" spans="1:5" s="236" customFormat="1" ht="15.75">
      <c r="A3" s="242"/>
      <c r="B3" s="235"/>
      <c r="E3" s="237"/>
    </row>
    <row r="4" s="236" customFormat="1" ht="15.75"/>
    <row r="5" spans="1:6" s="236" customFormat="1" ht="15.75">
      <c r="A5" s="263"/>
      <c r="C5" s="235"/>
      <c r="D5" s="235"/>
      <c r="F5" s="257"/>
    </row>
    <row r="6" spans="1:6" ht="15.75">
      <c r="A6" s="239"/>
      <c r="F6" s="238"/>
    </row>
    <row r="7" ht="15.75">
      <c r="A7" s="240"/>
    </row>
    <row r="8" ht="15.75">
      <c r="A8" s="241"/>
    </row>
    <row r="9" ht="15.75">
      <c r="H9" s="233" t="s">
        <v>0</v>
      </c>
    </row>
    <row r="10" spans="1:2" ht="15.75">
      <c r="A10" s="242" t="s">
        <v>1</v>
      </c>
      <c r="B10" s="242"/>
    </row>
    <row r="11" spans="5:8" ht="15.75">
      <c r="E11" s="243"/>
      <c r="H11" s="243" t="s">
        <v>2</v>
      </c>
    </row>
    <row r="12" spans="1:8" ht="15.75">
      <c r="A12" s="265" t="s">
        <v>3</v>
      </c>
      <c r="B12" s="267" t="s">
        <v>4</v>
      </c>
      <c r="C12" s="267" t="s">
        <v>5</v>
      </c>
      <c r="D12" s="267" t="s">
        <v>6</v>
      </c>
      <c r="E12" s="267" t="s">
        <v>7</v>
      </c>
      <c r="F12" s="267" t="s">
        <v>8</v>
      </c>
      <c r="G12" s="264" t="s">
        <v>9</v>
      </c>
      <c r="H12" s="264"/>
    </row>
    <row r="13" spans="1:8" ht="34.5" customHeight="1">
      <c r="A13" s="266"/>
      <c r="B13" s="268"/>
      <c r="C13" s="269"/>
      <c r="D13" s="268"/>
      <c r="E13" s="269"/>
      <c r="F13" s="268"/>
      <c r="G13" s="244">
        <v>2013</v>
      </c>
      <c r="H13" s="245">
        <v>2014</v>
      </c>
    </row>
    <row r="14" spans="1:8" ht="15.75">
      <c r="A14" s="246" t="s">
        <v>10</v>
      </c>
      <c r="B14" s="246">
        <v>1</v>
      </c>
      <c r="C14" s="247">
        <v>2</v>
      </c>
      <c r="D14" s="247">
        <v>3</v>
      </c>
      <c r="E14" s="246">
        <v>4</v>
      </c>
      <c r="F14" s="246">
        <v>5</v>
      </c>
      <c r="G14" s="246">
        <v>6</v>
      </c>
      <c r="H14" s="246">
        <v>7</v>
      </c>
    </row>
    <row r="15" spans="1:8" ht="15.75">
      <c r="A15" s="248" t="s">
        <v>11</v>
      </c>
      <c r="B15" s="249">
        <v>6382845</v>
      </c>
      <c r="C15" s="249">
        <v>6735522</v>
      </c>
      <c r="D15" s="249">
        <v>6725544</v>
      </c>
      <c r="E15" s="249">
        <v>6702972</v>
      </c>
      <c r="F15" s="249">
        <v>7017782</v>
      </c>
      <c r="G15" s="249">
        <v>7386922</v>
      </c>
      <c r="H15" s="249">
        <v>7719398</v>
      </c>
    </row>
    <row r="16" spans="1:8" ht="15.75">
      <c r="A16" s="250" t="s">
        <v>12</v>
      </c>
      <c r="B16" s="251"/>
      <c r="C16" s="251"/>
      <c r="D16" s="251"/>
      <c r="E16" s="251"/>
      <c r="F16" s="251"/>
      <c r="G16" s="251"/>
      <c r="H16" s="251"/>
    </row>
    <row r="17" spans="1:8" ht="15.75">
      <c r="A17" s="252" t="s">
        <v>13</v>
      </c>
      <c r="B17" s="253">
        <v>5962988</v>
      </c>
      <c r="C17" s="253">
        <v>6350829</v>
      </c>
      <c r="D17" s="253">
        <v>6340851</v>
      </c>
      <c r="E17" s="253">
        <v>6267305</v>
      </c>
      <c r="F17" s="253">
        <v>6491402</v>
      </c>
      <c r="G17" s="253">
        <v>6872503</v>
      </c>
      <c r="H17" s="253">
        <v>7194325</v>
      </c>
    </row>
    <row r="18" spans="1:8" ht="15.75">
      <c r="A18" s="250" t="s">
        <v>12</v>
      </c>
      <c r="B18" s="251"/>
      <c r="C18" s="251"/>
      <c r="D18" s="251"/>
      <c r="E18" s="251"/>
      <c r="F18" s="251"/>
      <c r="G18" s="251"/>
      <c r="H18" s="251"/>
    </row>
    <row r="19" spans="1:8" ht="15.75">
      <c r="A19" s="252" t="s">
        <v>14</v>
      </c>
      <c r="B19" s="253">
        <v>397039</v>
      </c>
      <c r="C19" s="253">
        <v>422024</v>
      </c>
      <c r="D19" s="253">
        <v>419797</v>
      </c>
      <c r="E19" s="253">
        <v>422658</v>
      </c>
      <c r="F19" s="253"/>
      <c r="G19" s="253"/>
      <c r="H19" s="253"/>
    </row>
    <row r="20" spans="1:8" ht="15.75">
      <c r="A20" s="250" t="s">
        <v>15</v>
      </c>
      <c r="B20" s="251">
        <v>381370</v>
      </c>
      <c r="C20" s="251">
        <v>407915</v>
      </c>
      <c r="D20" s="251">
        <v>405688</v>
      </c>
      <c r="E20" s="251">
        <v>400945</v>
      </c>
      <c r="F20" s="251"/>
      <c r="G20" s="251"/>
      <c r="H20" s="251"/>
    </row>
    <row r="21" spans="1:8" ht="15.75">
      <c r="A21" s="250" t="s">
        <v>12</v>
      </c>
      <c r="B21" s="251"/>
      <c r="C21" s="251"/>
      <c r="D21" s="251"/>
      <c r="E21" s="251"/>
      <c r="F21" s="251"/>
      <c r="G21" s="251"/>
      <c r="H21" s="251"/>
    </row>
    <row r="22" spans="1:8" ht="15.75">
      <c r="A22" s="250" t="s">
        <v>16</v>
      </c>
      <c r="B22" s="251">
        <v>165105</v>
      </c>
      <c r="C22" s="251">
        <v>176500</v>
      </c>
      <c r="D22" s="251">
        <v>176141</v>
      </c>
      <c r="E22" s="1">
        <v>172414</v>
      </c>
      <c r="F22" s="1"/>
      <c r="G22" s="1"/>
      <c r="H22" s="1"/>
    </row>
    <row r="23" spans="1:8" ht="15.75">
      <c r="A23" s="250" t="s">
        <v>17</v>
      </c>
      <c r="B23" s="251">
        <v>165127</v>
      </c>
      <c r="C23" s="251">
        <v>176500</v>
      </c>
      <c r="D23" s="251">
        <v>176141</v>
      </c>
      <c r="E23" s="1">
        <v>172414</v>
      </c>
      <c r="F23" s="1"/>
      <c r="G23" s="1"/>
      <c r="H23" s="1"/>
    </row>
    <row r="24" spans="1:8" ht="15.75">
      <c r="A24" s="250" t="s">
        <v>18</v>
      </c>
      <c r="B24" s="251">
        <v>37468</v>
      </c>
      <c r="C24" s="251">
        <v>42319</v>
      </c>
      <c r="D24" s="251">
        <v>42319</v>
      </c>
      <c r="E24" s="1">
        <v>41095</v>
      </c>
      <c r="F24" s="1"/>
      <c r="G24" s="1"/>
      <c r="H24" s="1"/>
    </row>
    <row r="25" spans="1:8" ht="15.75">
      <c r="A25" s="250" t="s">
        <v>19</v>
      </c>
      <c r="B25" s="251">
        <v>13670</v>
      </c>
      <c r="C25" s="251">
        <v>12596</v>
      </c>
      <c r="D25" s="251">
        <v>11087</v>
      </c>
      <c r="E25" s="1">
        <v>15022</v>
      </c>
      <c r="F25" s="1"/>
      <c r="G25" s="1"/>
      <c r="H25" s="1"/>
    </row>
    <row r="26" spans="1:8" ht="15.75">
      <c r="A26" s="250" t="s">
        <v>20</v>
      </c>
      <c r="B26" s="251">
        <v>199</v>
      </c>
      <c r="C26" s="251">
        <v>303</v>
      </c>
      <c r="D26" s="251">
        <v>303</v>
      </c>
      <c r="E26" s="1">
        <v>303</v>
      </c>
      <c r="F26" s="1"/>
      <c r="G26" s="1"/>
      <c r="H26" s="1"/>
    </row>
    <row r="27" spans="1:8" ht="15.75">
      <c r="A27" s="250" t="s">
        <v>21</v>
      </c>
      <c r="B27" s="251">
        <v>14342</v>
      </c>
      <c r="C27" s="251">
        <v>12241</v>
      </c>
      <c r="D27" s="251">
        <v>12241</v>
      </c>
      <c r="E27" s="1">
        <v>19845</v>
      </c>
      <c r="F27" s="1"/>
      <c r="G27" s="1"/>
      <c r="H27" s="1"/>
    </row>
    <row r="28" spans="1:8" ht="15.75">
      <c r="A28" s="250" t="s">
        <v>22</v>
      </c>
      <c r="B28" s="251">
        <v>1128</v>
      </c>
      <c r="C28" s="251">
        <v>1565</v>
      </c>
      <c r="D28" s="251">
        <v>1565</v>
      </c>
      <c r="E28" s="1">
        <v>1565</v>
      </c>
      <c r="F28" s="1"/>
      <c r="G28" s="1"/>
      <c r="H28" s="1"/>
    </row>
    <row r="29" spans="1:8" ht="15.75">
      <c r="A29" s="250"/>
      <c r="B29" s="251"/>
      <c r="C29" s="251"/>
      <c r="D29" s="251"/>
      <c r="E29" s="251"/>
      <c r="F29" s="251"/>
      <c r="G29" s="251"/>
      <c r="H29" s="251"/>
    </row>
    <row r="30" spans="1:8" ht="15.75">
      <c r="A30" s="252" t="s">
        <v>23</v>
      </c>
      <c r="B30" s="253">
        <v>3528968</v>
      </c>
      <c r="C30" s="253">
        <v>3795830</v>
      </c>
      <c r="D30" s="253">
        <v>3791219</v>
      </c>
      <c r="E30" s="253">
        <v>3644419</v>
      </c>
      <c r="F30" s="253"/>
      <c r="G30" s="253"/>
      <c r="H30" s="253"/>
    </row>
    <row r="31" spans="1:8" ht="15.75">
      <c r="A31" s="250" t="s">
        <v>24</v>
      </c>
      <c r="B31" s="251">
        <v>1785473</v>
      </c>
      <c r="C31" s="251">
        <v>1988592</v>
      </c>
      <c r="D31" s="251">
        <v>1983981</v>
      </c>
      <c r="E31" s="251">
        <v>1921161</v>
      </c>
      <c r="F31" s="251"/>
      <c r="G31" s="251"/>
      <c r="H31" s="251"/>
    </row>
    <row r="32" spans="1:8" ht="15.75">
      <c r="A32" s="250" t="s">
        <v>12</v>
      </c>
      <c r="B32" s="251"/>
      <c r="C32" s="251"/>
      <c r="D32" s="251"/>
      <c r="E32" s="251"/>
      <c r="F32" s="251"/>
      <c r="G32" s="251"/>
      <c r="H32" s="251"/>
    </row>
    <row r="33" spans="1:8" ht="15.75">
      <c r="A33" s="250" t="s">
        <v>16</v>
      </c>
      <c r="B33" s="251">
        <v>524081</v>
      </c>
      <c r="C33" s="251">
        <v>568224</v>
      </c>
      <c r="D33" s="251">
        <v>567199</v>
      </c>
      <c r="E33" s="1">
        <v>555710</v>
      </c>
      <c r="F33" s="251"/>
      <c r="G33" s="251"/>
      <c r="H33" s="251"/>
    </row>
    <row r="34" spans="1:8" ht="15.75">
      <c r="A34" s="250" t="s">
        <v>25</v>
      </c>
      <c r="B34" s="251">
        <v>1139874</v>
      </c>
      <c r="C34" s="251">
        <v>1273327</v>
      </c>
      <c r="D34" s="251">
        <v>1269741</v>
      </c>
      <c r="E34" s="1">
        <v>1229893</v>
      </c>
      <c r="F34" s="251"/>
      <c r="G34" s="251"/>
      <c r="H34" s="251"/>
    </row>
    <row r="35" spans="1:8" ht="15.75">
      <c r="A35" s="250" t="s">
        <v>26</v>
      </c>
      <c r="B35" s="251">
        <v>114182</v>
      </c>
      <c r="C35" s="251">
        <v>138372</v>
      </c>
      <c r="D35" s="251">
        <v>138372</v>
      </c>
      <c r="E35" s="1">
        <v>129049</v>
      </c>
      <c r="F35" s="251"/>
      <c r="G35" s="251"/>
      <c r="H35" s="251"/>
    </row>
    <row r="36" spans="1:8" ht="15.75">
      <c r="A36" s="250" t="s">
        <v>27</v>
      </c>
      <c r="B36" s="251">
        <v>7336</v>
      </c>
      <c r="C36" s="251">
        <v>8669</v>
      </c>
      <c r="D36" s="251">
        <v>8669</v>
      </c>
      <c r="E36" s="1">
        <v>6509</v>
      </c>
      <c r="F36" s="251"/>
      <c r="G36" s="251"/>
      <c r="H36" s="251"/>
    </row>
    <row r="37" spans="1:8" ht="15.75">
      <c r="A37" s="250" t="s">
        <v>28</v>
      </c>
      <c r="B37" s="251">
        <v>97077</v>
      </c>
      <c r="C37" s="251">
        <v>98440</v>
      </c>
      <c r="D37" s="251">
        <v>98440</v>
      </c>
      <c r="E37" s="1">
        <v>97944</v>
      </c>
      <c r="F37" s="251"/>
      <c r="G37" s="251"/>
      <c r="H37" s="251"/>
    </row>
    <row r="38" spans="1:8" ht="15.75">
      <c r="A38" s="250" t="s">
        <v>29</v>
      </c>
      <c r="B38" s="251">
        <v>1694</v>
      </c>
      <c r="C38" s="251">
        <v>1888</v>
      </c>
      <c r="D38" s="251">
        <v>1888</v>
      </c>
      <c r="E38" s="1">
        <v>1833</v>
      </c>
      <c r="F38" s="251"/>
      <c r="G38" s="251"/>
      <c r="H38" s="251"/>
    </row>
    <row r="39" spans="1:8" ht="15.75">
      <c r="A39" s="250" t="s">
        <v>30</v>
      </c>
      <c r="B39" s="251">
        <v>708</v>
      </c>
      <c r="C39" s="251">
        <v>1252</v>
      </c>
      <c r="D39" s="251">
        <v>1252</v>
      </c>
      <c r="E39" s="1">
        <v>1252</v>
      </c>
      <c r="F39" s="251"/>
      <c r="G39" s="251"/>
      <c r="H39" s="251"/>
    </row>
    <row r="40" spans="1:8" ht="15.75">
      <c r="A40" s="250" t="s">
        <v>31</v>
      </c>
      <c r="B40" s="251">
        <v>125238</v>
      </c>
      <c r="C40" s="251">
        <v>94004</v>
      </c>
      <c r="D40" s="251">
        <v>94004</v>
      </c>
      <c r="E40" s="1">
        <v>152392</v>
      </c>
      <c r="F40" s="251"/>
      <c r="G40" s="251"/>
      <c r="H40" s="251"/>
    </row>
    <row r="41" spans="1:8" ht="15.75">
      <c r="A41" s="250" t="s">
        <v>32</v>
      </c>
      <c r="B41" s="251">
        <v>1518778</v>
      </c>
      <c r="C41" s="251">
        <v>1611654</v>
      </c>
      <c r="D41" s="251">
        <v>1611654</v>
      </c>
      <c r="E41" s="1">
        <v>1469837</v>
      </c>
      <c r="F41" s="1"/>
      <c r="G41" s="1"/>
      <c r="H41" s="1"/>
    </row>
    <row r="42" spans="1:8" ht="15.75">
      <c r="A42" s="250" t="s">
        <v>33</v>
      </c>
      <c r="B42" s="251">
        <v>1517216</v>
      </c>
      <c r="C42" s="251">
        <v>1608733</v>
      </c>
      <c r="D42" s="251">
        <v>1608733</v>
      </c>
      <c r="E42" s="1">
        <v>1466916</v>
      </c>
      <c r="F42" s="1"/>
      <c r="G42" s="1"/>
      <c r="H42" s="1"/>
    </row>
    <row r="43" spans="1:8" ht="15.75">
      <c r="A43" s="250"/>
      <c r="B43" s="251"/>
      <c r="C43" s="251"/>
      <c r="D43" s="251"/>
      <c r="E43" s="251"/>
      <c r="F43" s="251"/>
      <c r="G43" s="251"/>
      <c r="H43" s="251"/>
    </row>
    <row r="44" spans="1:8" ht="15.75">
      <c r="A44" s="252" t="s">
        <v>34</v>
      </c>
      <c r="B44" s="253">
        <v>899622</v>
      </c>
      <c r="C44" s="253">
        <v>940283</v>
      </c>
      <c r="D44" s="253">
        <v>938747</v>
      </c>
      <c r="E44" s="253">
        <v>950250</v>
      </c>
      <c r="F44" s="253"/>
      <c r="G44" s="253"/>
      <c r="H44" s="253"/>
    </row>
    <row r="45" spans="1:8" ht="15.75">
      <c r="A45" s="250" t="s">
        <v>24</v>
      </c>
      <c r="B45" s="251">
        <v>806909</v>
      </c>
      <c r="C45" s="251">
        <v>856073</v>
      </c>
      <c r="D45" s="251">
        <v>854537</v>
      </c>
      <c r="E45" s="251">
        <v>845905</v>
      </c>
      <c r="F45" s="251"/>
      <c r="G45" s="251"/>
      <c r="H45" s="251"/>
    </row>
    <row r="46" spans="1:8" ht="15.75">
      <c r="A46" s="250" t="s">
        <v>12</v>
      </c>
      <c r="B46" s="251"/>
      <c r="C46" s="251"/>
      <c r="D46" s="251"/>
      <c r="E46" s="251"/>
      <c r="F46" s="251"/>
      <c r="G46" s="251"/>
      <c r="H46" s="251"/>
    </row>
    <row r="47" spans="1:8" ht="15.75">
      <c r="A47" s="250" t="s">
        <v>16</v>
      </c>
      <c r="B47" s="251">
        <v>376770</v>
      </c>
      <c r="C47" s="251">
        <v>398337</v>
      </c>
      <c r="D47" s="251">
        <v>397569</v>
      </c>
      <c r="E47" s="1">
        <v>392347</v>
      </c>
      <c r="F47" s="251"/>
      <c r="G47" s="251"/>
      <c r="H47" s="251"/>
    </row>
    <row r="48" spans="1:8" ht="15.75">
      <c r="A48" s="250" t="s">
        <v>17</v>
      </c>
      <c r="B48" s="251">
        <v>376755</v>
      </c>
      <c r="C48" s="251">
        <v>398337</v>
      </c>
      <c r="D48" s="251">
        <v>397569</v>
      </c>
      <c r="E48" s="1">
        <v>392347</v>
      </c>
      <c r="F48" s="251"/>
      <c r="G48" s="251"/>
      <c r="H48" s="251"/>
    </row>
    <row r="49" spans="1:8" ht="15.75">
      <c r="A49" s="250" t="s">
        <v>26</v>
      </c>
      <c r="B49" s="251">
        <v>50079</v>
      </c>
      <c r="C49" s="251">
        <v>55609</v>
      </c>
      <c r="D49" s="251">
        <v>55609</v>
      </c>
      <c r="E49" s="1">
        <v>58238</v>
      </c>
      <c r="F49" s="251"/>
      <c r="G49" s="251"/>
      <c r="H49" s="251"/>
    </row>
    <row r="50" spans="1:8" ht="15.75">
      <c r="A50" s="250" t="s">
        <v>27</v>
      </c>
      <c r="B50" s="251">
        <v>3305</v>
      </c>
      <c r="C50" s="251">
        <v>3790</v>
      </c>
      <c r="D50" s="251">
        <v>3790</v>
      </c>
      <c r="E50" s="1">
        <v>2973</v>
      </c>
      <c r="F50" s="251"/>
      <c r="G50" s="251"/>
      <c r="H50" s="251"/>
    </row>
    <row r="51" spans="1:8" ht="15.75">
      <c r="A51" s="250" t="s">
        <v>35</v>
      </c>
      <c r="B51" s="251">
        <v>50934</v>
      </c>
      <c r="C51" s="251">
        <v>52215</v>
      </c>
      <c r="D51" s="251">
        <v>52215</v>
      </c>
      <c r="E51" s="1">
        <v>54111</v>
      </c>
      <c r="F51" s="251"/>
      <c r="G51" s="251"/>
      <c r="H51" s="251"/>
    </row>
    <row r="52" spans="1:8" ht="15.75">
      <c r="A52" s="250" t="s">
        <v>36</v>
      </c>
      <c r="B52" s="251">
        <v>236</v>
      </c>
      <c r="C52" s="251">
        <v>417</v>
      </c>
      <c r="D52" s="251">
        <v>417</v>
      </c>
      <c r="E52" s="1">
        <v>417</v>
      </c>
      <c r="F52" s="251"/>
      <c r="G52" s="251"/>
      <c r="H52" s="251"/>
    </row>
    <row r="53" spans="1:8" ht="15.75">
      <c r="A53" s="250" t="s">
        <v>37</v>
      </c>
      <c r="B53" s="251">
        <v>38960</v>
      </c>
      <c r="C53" s="251">
        <v>29363</v>
      </c>
      <c r="D53" s="251">
        <v>29363</v>
      </c>
      <c r="E53" s="1">
        <v>47602</v>
      </c>
      <c r="F53" s="251"/>
      <c r="G53" s="251"/>
      <c r="H53" s="251"/>
    </row>
    <row r="54" spans="1:8" ht="15.75">
      <c r="A54" s="250" t="s">
        <v>38</v>
      </c>
      <c r="B54" s="251">
        <v>2583</v>
      </c>
      <c r="C54" s="251">
        <v>2215</v>
      </c>
      <c r="D54" s="251">
        <v>2215</v>
      </c>
      <c r="E54" s="1">
        <v>2215</v>
      </c>
      <c r="F54" s="251"/>
      <c r="G54" s="251"/>
      <c r="H54" s="251"/>
    </row>
    <row r="55" spans="1:8" ht="15.75">
      <c r="A55" s="250"/>
      <c r="B55" s="251"/>
      <c r="C55" s="251"/>
      <c r="D55" s="251"/>
      <c r="E55" s="251"/>
      <c r="F55" s="251"/>
      <c r="G55" s="251"/>
      <c r="H55" s="251"/>
    </row>
    <row r="56" spans="1:8" ht="15.75">
      <c r="A56" s="252" t="s">
        <v>39</v>
      </c>
      <c r="B56" s="253">
        <v>119700</v>
      </c>
      <c r="C56" s="253">
        <v>128491</v>
      </c>
      <c r="D56" s="253">
        <v>128489</v>
      </c>
      <c r="E56" s="253">
        <v>127936</v>
      </c>
      <c r="F56" s="253">
        <v>135200</v>
      </c>
      <c r="G56" s="253">
        <v>142775</v>
      </c>
      <c r="H56" s="253">
        <v>153072</v>
      </c>
    </row>
    <row r="57" spans="1:8" ht="15.75">
      <c r="A57" s="250" t="s">
        <v>40</v>
      </c>
      <c r="B57" s="251">
        <v>113773</v>
      </c>
      <c r="C57" s="251">
        <v>123692</v>
      </c>
      <c r="D57" s="251">
        <v>123690</v>
      </c>
      <c r="E57" s="2">
        <v>120737</v>
      </c>
      <c r="F57" s="2">
        <v>130779</v>
      </c>
      <c r="G57" s="2">
        <v>138344</v>
      </c>
      <c r="H57" s="2">
        <v>148640</v>
      </c>
    </row>
    <row r="58" spans="1:8" ht="15.75">
      <c r="A58" s="250" t="s">
        <v>20</v>
      </c>
      <c r="B58" s="251">
        <v>412</v>
      </c>
      <c r="C58" s="251">
        <v>169</v>
      </c>
      <c r="D58" s="251">
        <v>169</v>
      </c>
      <c r="E58" s="2">
        <v>169</v>
      </c>
      <c r="F58" s="2">
        <v>169</v>
      </c>
      <c r="G58" s="2">
        <v>169</v>
      </c>
      <c r="H58" s="2">
        <v>169</v>
      </c>
    </row>
    <row r="59" spans="1:8" ht="15.75">
      <c r="A59" s="250" t="s">
        <v>21</v>
      </c>
      <c r="B59" s="251">
        <v>4943</v>
      </c>
      <c r="C59" s="251">
        <v>3864</v>
      </c>
      <c r="D59" s="251">
        <v>3864</v>
      </c>
      <c r="E59" s="2">
        <v>6264</v>
      </c>
      <c r="F59" s="2">
        <v>3486</v>
      </c>
      <c r="G59" s="2">
        <v>3486</v>
      </c>
      <c r="H59" s="2">
        <v>3486</v>
      </c>
    </row>
    <row r="60" spans="1:8" ht="15.75">
      <c r="A60" s="250" t="s">
        <v>22</v>
      </c>
      <c r="B60" s="251">
        <v>572</v>
      </c>
      <c r="C60" s="251">
        <v>766</v>
      </c>
      <c r="D60" s="251">
        <v>766</v>
      </c>
      <c r="E60" s="2">
        <v>766</v>
      </c>
      <c r="F60" s="2">
        <v>766</v>
      </c>
      <c r="G60" s="2">
        <v>776</v>
      </c>
      <c r="H60" s="2">
        <v>777</v>
      </c>
    </row>
    <row r="61" spans="1:8" ht="15.75">
      <c r="A61" s="250"/>
      <c r="B61" s="251"/>
      <c r="C61" s="251"/>
      <c r="D61" s="251"/>
      <c r="E61" s="251"/>
      <c r="F61" s="251"/>
      <c r="G61" s="251"/>
      <c r="H61" s="251"/>
    </row>
    <row r="62" spans="1:8" ht="15.75">
      <c r="A62" s="252" t="s">
        <v>41</v>
      </c>
      <c r="B62" s="253">
        <v>57587</v>
      </c>
      <c r="C62" s="253">
        <v>48364</v>
      </c>
      <c r="D62" s="253">
        <v>48363</v>
      </c>
      <c r="E62" s="253">
        <v>54405</v>
      </c>
      <c r="F62" s="253"/>
      <c r="G62" s="253"/>
      <c r="H62" s="253"/>
    </row>
    <row r="63" spans="1:8" ht="15.75">
      <c r="A63" s="250" t="s">
        <v>24</v>
      </c>
      <c r="B63" s="251">
        <v>25760</v>
      </c>
      <c r="C63" s="251">
        <v>28039</v>
      </c>
      <c r="D63" s="251">
        <v>28038</v>
      </c>
      <c r="E63" s="1">
        <v>27455</v>
      </c>
      <c r="F63" s="1"/>
      <c r="G63" s="1"/>
      <c r="H63" s="1"/>
    </row>
    <row r="64" spans="1:8" ht="15.75">
      <c r="A64" s="250" t="s">
        <v>20</v>
      </c>
      <c r="B64" s="251">
        <v>7</v>
      </c>
      <c r="C64" s="251">
        <v>7</v>
      </c>
      <c r="D64" s="251">
        <v>7</v>
      </c>
      <c r="E64" s="1">
        <v>7</v>
      </c>
      <c r="F64" s="1"/>
      <c r="G64" s="1"/>
      <c r="H64" s="1"/>
    </row>
    <row r="65" spans="1:8" ht="15.75">
      <c r="A65" s="250" t="s">
        <v>21</v>
      </c>
      <c r="B65" s="251">
        <v>1247</v>
      </c>
      <c r="C65" s="251">
        <v>632</v>
      </c>
      <c r="D65" s="251">
        <v>632</v>
      </c>
      <c r="E65" s="1">
        <v>1024</v>
      </c>
      <c r="F65" s="1"/>
      <c r="G65" s="1"/>
      <c r="H65" s="1"/>
    </row>
    <row r="66" spans="1:8" ht="15.75">
      <c r="A66" s="250" t="s">
        <v>22</v>
      </c>
      <c r="B66" s="251">
        <v>152</v>
      </c>
      <c r="C66" s="251">
        <v>194</v>
      </c>
      <c r="D66" s="251">
        <v>194</v>
      </c>
      <c r="E66" s="1">
        <v>194</v>
      </c>
      <c r="F66" s="1"/>
      <c r="G66" s="1"/>
      <c r="H66" s="1"/>
    </row>
    <row r="67" spans="1:8" ht="15.75">
      <c r="A67" s="250" t="s">
        <v>42</v>
      </c>
      <c r="B67" s="251">
        <v>30421</v>
      </c>
      <c r="C67" s="251">
        <v>19492</v>
      </c>
      <c r="D67" s="251">
        <v>19492</v>
      </c>
      <c r="E67" s="1">
        <v>25725</v>
      </c>
      <c r="F67" s="1"/>
      <c r="G67" s="1"/>
      <c r="H67" s="1"/>
    </row>
    <row r="68" spans="1:8" ht="15.75">
      <c r="A68" s="250"/>
      <c r="B68" s="251"/>
      <c r="C68" s="251"/>
      <c r="D68" s="251"/>
      <c r="E68" s="251"/>
      <c r="F68" s="251"/>
      <c r="G68" s="251"/>
      <c r="H68" s="251"/>
    </row>
    <row r="69" spans="1:8" ht="15.75">
      <c r="A69" s="252" t="s">
        <v>43</v>
      </c>
      <c r="B69" s="253">
        <v>264765</v>
      </c>
      <c r="C69" s="253">
        <v>247056</v>
      </c>
      <c r="D69" s="253">
        <v>246544</v>
      </c>
      <c r="E69" s="253">
        <v>259563</v>
      </c>
      <c r="F69" s="253"/>
      <c r="G69" s="253"/>
      <c r="H69" s="253"/>
    </row>
    <row r="70" spans="1:8" ht="15.75">
      <c r="A70" s="250" t="s">
        <v>24</v>
      </c>
      <c r="B70" s="251">
        <v>251759</v>
      </c>
      <c r="C70" s="251">
        <v>237644</v>
      </c>
      <c r="D70" s="251">
        <v>237132</v>
      </c>
      <c r="E70" s="251">
        <v>244741</v>
      </c>
      <c r="F70" s="251"/>
      <c r="G70" s="251"/>
      <c r="H70" s="251"/>
    </row>
    <row r="71" spans="1:8" ht="15.75">
      <c r="A71" s="250" t="s">
        <v>12</v>
      </c>
      <c r="B71" s="251"/>
      <c r="C71" s="251"/>
      <c r="D71" s="251"/>
      <c r="E71" s="251"/>
      <c r="F71" s="251"/>
      <c r="G71" s="251"/>
      <c r="H71" s="251"/>
    </row>
    <row r="72" spans="1:8" ht="15.75">
      <c r="A72" s="250" t="s">
        <v>16</v>
      </c>
      <c r="B72" s="251">
        <v>124479</v>
      </c>
      <c r="C72" s="251">
        <v>117578</v>
      </c>
      <c r="D72" s="251">
        <v>117322</v>
      </c>
      <c r="E72" s="1">
        <v>121069</v>
      </c>
      <c r="F72" s="1"/>
      <c r="G72" s="1"/>
      <c r="H72" s="1"/>
    </row>
    <row r="73" spans="1:8" ht="15.75">
      <c r="A73" s="250" t="s">
        <v>17</v>
      </c>
      <c r="B73" s="251">
        <v>124490</v>
      </c>
      <c r="C73" s="251">
        <v>117578</v>
      </c>
      <c r="D73" s="251">
        <v>117322</v>
      </c>
      <c r="E73" s="1">
        <v>121069</v>
      </c>
      <c r="F73" s="1"/>
      <c r="G73" s="1"/>
      <c r="H73" s="1"/>
    </row>
    <row r="74" spans="1:8" ht="15.75">
      <c r="A74" s="250" t="s">
        <v>44</v>
      </c>
      <c r="B74" s="251">
        <v>2790</v>
      </c>
      <c r="C74" s="251">
        <v>2488</v>
      </c>
      <c r="D74" s="251">
        <v>2488</v>
      </c>
      <c r="E74" s="1">
        <v>2603</v>
      </c>
      <c r="F74" s="1"/>
      <c r="G74" s="1"/>
      <c r="H74" s="1"/>
    </row>
    <row r="75" spans="1:8" ht="15.75">
      <c r="A75" s="250" t="s">
        <v>20</v>
      </c>
      <c r="B75" s="251">
        <v>127</v>
      </c>
      <c r="C75" s="251">
        <v>186</v>
      </c>
      <c r="D75" s="251">
        <v>186</v>
      </c>
      <c r="E75" s="1">
        <v>186</v>
      </c>
      <c r="F75" s="1"/>
      <c r="G75" s="1"/>
      <c r="H75" s="1"/>
    </row>
    <row r="76" spans="1:8" ht="15.75">
      <c r="A76" s="250" t="s">
        <v>21</v>
      </c>
      <c r="B76" s="251">
        <v>11804</v>
      </c>
      <c r="C76" s="251">
        <v>8709</v>
      </c>
      <c r="D76" s="251">
        <v>8709</v>
      </c>
      <c r="E76" s="1">
        <v>14119</v>
      </c>
      <c r="F76" s="1"/>
      <c r="G76" s="1"/>
      <c r="H76" s="1"/>
    </row>
    <row r="77" spans="1:8" ht="15.75">
      <c r="A77" s="250" t="s">
        <v>22</v>
      </c>
      <c r="B77" s="251">
        <v>1075</v>
      </c>
      <c r="C77" s="251">
        <v>517</v>
      </c>
      <c r="D77" s="251">
        <v>517</v>
      </c>
      <c r="E77" s="1">
        <v>517</v>
      </c>
      <c r="F77" s="1"/>
      <c r="G77" s="1"/>
      <c r="H77" s="1"/>
    </row>
    <row r="78" spans="1:8" ht="15.75">
      <c r="A78" s="250"/>
      <c r="B78" s="251"/>
      <c r="C78" s="251"/>
      <c r="D78" s="251"/>
      <c r="E78" s="251"/>
      <c r="F78" s="251"/>
      <c r="G78" s="251"/>
      <c r="H78" s="251"/>
    </row>
    <row r="79" spans="1:8" ht="15.75">
      <c r="A79" s="252" t="s">
        <v>45</v>
      </c>
      <c r="B79" s="253">
        <v>689589</v>
      </c>
      <c r="C79" s="253">
        <v>762313</v>
      </c>
      <c r="D79" s="253">
        <v>761226</v>
      </c>
      <c r="E79" s="253">
        <v>801433</v>
      </c>
      <c r="F79" s="253"/>
      <c r="G79" s="253"/>
      <c r="H79" s="253"/>
    </row>
    <row r="80" spans="1:8" ht="15.75">
      <c r="A80" s="250" t="s">
        <v>24</v>
      </c>
      <c r="B80" s="251">
        <v>642278</v>
      </c>
      <c r="C80" s="251">
        <v>725914</v>
      </c>
      <c r="D80" s="251">
        <v>724827</v>
      </c>
      <c r="E80" s="251">
        <v>708906</v>
      </c>
      <c r="F80" s="251"/>
      <c r="G80" s="251"/>
      <c r="H80" s="251"/>
    </row>
    <row r="81" spans="1:8" ht="15.75">
      <c r="A81" s="250" t="s">
        <v>12</v>
      </c>
      <c r="B81" s="251"/>
      <c r="C81" s="251"/>
      <c r="D81" s="251"/>
      <c r="E81" s="251"/>
      <c r="F81" s="251"/>
      <c r="G81" s="251"/>
      <c r="H81" s="251"/>
    </row>
    <row r="82" spans="1:8" ht="15.75">
      <c r="A82" s="250" t="s">
        <v>17</v>
      </c>
      <c r="B82" s="251">
        <v>621989</v>
      </c>
      <c r="C82" s="251">
        <v>674783</v>
      </c>
      <c r="D82" s="251">
        <v>673696</v>
      </c>
      <c r="E82" s="1">
        <v>659920</v>
      </c>
      <c r="F82" s="1"/>
      <c r="G82" s="1"/>
      <c r="H82" s="1"/>
    </row>
    <row r="83" spans="1:8" ht="15.75">
      <c r="A83" s="250" t="s">
        <v>26</v>
      </c>
      <c r="B83" s="251">
        <v>17683</v>
      </c>
      <c r="C83" s="251">
        <v>48078</v>
      </c>
      <c r="D83" s="251">
        <v>48078</v>
      </c>
      <c r="E83" s="1">
        <v>46632</v>
      </c>
      <c r="F83" s="1"/>
      <c r="G83" s="1"/>
      <c r="H83" s="1"/>
    </row>
    <row r="84" spans="1:8" ht="15.75">
      <c r="A84" s="250" t="s">
        <v>46</v>
      </c>
      <c r="B84" s="251">
        <v>2606</v>
      </c>
      <c r="C84" s="251">
        <v>3053</v>
      </c>
      <c r="D84" s="251">
        <v>3053</v>
      </c>
      <c r="E84" s="1">
        <v>2354</v>
      </c>
      <c r="F84" s="1"/>
      <c r="G84" s="1"/>
      <c r="H84" s="1"/>
    </row>
    <row r="85" spans="1:8" ht="15.75">
      <c r="A85" s="250" t="s">
        <v>35</v>
      </c>
      <c r="B85" s="251">
        <v>16986</v>
      </c>
      <c r="C85" s="251">
        <v>17329</v>
      </c>
      <c r="D85" s="251">
        <v>17329</v>
      </c>
      <c r="E85" s="1">
        <v>18031</v>
      </c>
      <c r="F85" s="1"/>
      <c r="G85" s="1"/>
      <c r="H85" s="1"/>
    </row>
    <row r="86" spans="1:8" ht="15.75">
      <c r="A86" s="250" t="s">
        <v>36</v>
      </c>
      <c r="B86" s="251">
        <v>136</v>
      </c>
      <c r="C86" s="251">
        <v>156</v>
      </c>
      <c r="D86" s="251">
        <v>156</v>
      </c>
      <c r="E86" s="1">
        <v>156</v>
      </c>
      <c r="F86" s="1"/>
      <c r="G86" s="1"/>
      <c r="H86" s="1"/>
    </row>
    <row r="87" spans="1:8" ht="15.75">
      <c r="A87" s="250" t="s">
        <v>37</v>
      </c>
      <c r="B87" s="251">
        <v>30085</v>
      </c>
      <c r="C87" s="251">
        <v>18736</v>
      </c>
      <c r="D87" s="251">
        <v>18736</v>
      </c>
      <c r="E87" s="1">
        <v>30374</v>
      </c>
      <c r="F87" s="1"/>
      <c r="G87" s="1"/>
      <c r="H87" s="1"/>
    </row>
    <row r="88" spans="1:8" ht="15.75">
      <c r="A88" s="250" t="s">
        <v>38</v>
      </c>
      <c r="B88" s="251">
        <v>104</v>
      </c>
      <c r="C88" s="251">
        <v>178</v>
      </c>
      <c r="D88" s="251">
        <v>178</v>
      </c>
      <c r="E88" s="1">
        <v>43966</v>
      </c>
      <c r="F88" s="1"/>
      <c r="G88" s="1"/>
      <c r="H88" s="1"/>
    </row>
    <row r="89" spans="1:8" ht="15.75">
      <c r="A89" s="3" t="s">
        <v>47</v>
      </c>
      <c r="B89" s="251"/>
      <c r="C89" s="251"/>
      <c r="D89" s="251"/>
      <c r="E89" s="1">
        <v>43788</v>
      </c>
      <c r="F89" s="1"/>
      <c r="G89" s="1"/>
      <c r="H89" s="1"/>
    </row>
    <row r="90" spans="1:8" ht="15.75">
      <c r="A90" s="250"/>
      <c r="B90" s="251"/>
      <c r="C90" s="251"/>
      <c r="D90" s="251"/>
      <c r="E90" s="251"/>
      <c r="F90" s="251"/>
      <c r="G90" s="251"/>
      <c r="H90" s="251"/>
    </row>
    <row r="91" spans="1:8" ht="15.75">
      <c r="A91" s="252" t="s">
        <v>48</v>
      </c>
      <c r="B91" s="253">
        <v>5718</v>
      </c>
      <c r="C91" s="253">
        <v>6468</v>
      </c>
      <c r="D91" s="253">
        <v>6466</v>
      </c>
      <c r="E91" s="253">
        <v>6641</v>
      </c>
      <c r="F91" s="253">
        <v>6946</v>
      </c>
      <c r="G91" s="253">
        <v>7474</v>
      </c>
      <c r="H91" s="253">
        <v>8107</v>
      </c>
    </row>
    <row r="92" spans="1:8" ht="15.75">
      <c r="A92" s="250" t="s">
        <v>49</v>
      </c>
      <c r="B92" s="251">
        <v>3719</v>
      </c>
      <c r="C92" s="251">
        <v>3809</v>
      </c>
      <c r="D92" s="251">
        <v>3809</v>
      </c>
      <c r="E92" s="251">
        <v>3953</v>
      </c>
      <c r="F92" s="251">
        <v>4305</v>
      </c>
      <c r="G92" s="251">
        <v>4811</v>
      </c>
      <c r="H92" s="251">
        <v>5409</v>
      </c>
    </row>
    <row r="93" spans="1:8" ht="15.75">
      <c r="A93" s="250" t="s">
        <v>50</v>
      </c>
      <c r="B93" s="251">
        <v>275</v>
      </c>
      <c r="C93" s="251">
        <v>291</v>
      </c>
      <c r="D93" s="251">
        <v>291</v>
      </c>
      <c r="E93" s="251">
        <v>322</v>
      </c>
      <c r="F93" s="251">
        <v>275</v>
      </c>
      <c r="G93" s="251">
        <v>297</v>
      </c>
      <c r="H93" s="251">
        <v>332</v>
      </c>
    </row>
    <row r="94" spans="1:8" ht="15.75">
      <c r="A94" s="250" t="s">
        <v>51</v>
      </c>
      <c r="B94" s="251">
        <v>1724</v>
      </c>
      <c r="C94" s="251">
        <v>2368</v>
      </c>
      <c r="D94" s="251">
        <v>2366</v>
      </c>
      <c r="E94" s="1">
        <v>2366</v>
      </c>
      <c r="F94" s="1">
        <v>2366</v>
      </c>
      <c r="G94" s="1">
        <v>2366</v>
      </c>
      <c r="H94" s="1">
        <v>2366</v>
      </c>
    </row>
    <row r="95" spans="1:8" ht="15.75">
      <c r="A95" s="250"/>
      <c r="B95" s="251"/>
      <c r="C95" s="251"/>
      <c r="D95" s="251"/>
      <c r="E95" s="1"/>
      <c r="F95" s="1"/>
      <c r="G95" s="1"/>
      <c r="H95" s="1"/>
    </row>
    <row r="96" spans="1:8" ht="15.75">
      <c r="A96" s="252" t="s">
        <v>52</v>
      </c>
      <c r="B96" s="251"/>
      <c r="C96" s="251"/>
      <c r="D96" s="251"/>
      <c r="E96" s="1"/>
      <c r="F96" s="4">
        <v>6349256</v>
      </c>
      <c r="G96" s="4">
        <v>6722254</v>
      </c>
      <c r="H96" s="4">
        <v>7033146</v>
      </c>
    </row>
    <row r="97" spans="1:8" ht="15.75">
      <c r="A97" s="250" t="s">
        <v>24</v>
      </c>
      <c r="B97" s="251"/>
      <c r="C97" s="251"/>
      <c r="D97" s="251"/>
      <c r="E97" s="1"/>
      <c r="F97" s="1">
        <v>3197185</v>
      </c>
      <c r="G97" s="1">
        <v>3330664</v>
      </c>
      <c r="H97" s="1">
        <v>3530613</v>
      </c>
    </row>
    <row r="98" spans="1:8" ht="15.75">
      <c r="A98" s="250" t="s">
        <v>12</v>
      </c>
      <c r="B98" s="251"/>
      <c r="C98" s="251"/>
      <c r="D98" s="251"/>
      <c r="E98" s="1"/>
      <c r="F98" s="4"/>
      <c r="G98" s="4"/>
      <c r="H98" s="4"/>
    </row>
    <row r="99" spans="1:8" ht="15.75">
      <c r="A99" s="250" t="s">
        <v>53</v>
      </c>
      <c r="B99" s="251"/>
      <c r="C99" s="251"/>
      <c r="D99" s="251"/>
      <c r="E99" s="1"/>
      <c r="F99" s="1">
        <v>2964902</v>
      </c>
      <c r="G99" s="1">
        <v>3088294</v>
      </c>
      <c r="H99" s="1">
        <v>3273327</v>
      </c>
    </row>
    <row r="100" spans="1:8" ht="15.75">
      <c r="A100" s="250" t="s">
        <v>54</v>
      </c>
      <c r="B100" s="251"/>
      <c r="C100" s="251"/>
      <c r="D100" s="251"/>
      <c r="E100" s="1"/>
      <c r="F100" s="1">
        <v>201950</v>
      </c>
      <c r="G100" s="1">
        <v>210443</v>
      </c>
      <c r="H100" s="1">
        <v>223135</v>
      </c>
    </row>
    <row r="101" spans="1:8" ht="15.75">
      <c r="A101" s="250" t="s">
        <v>55</v>
      </c>
      <c r="B101" s="251"/>
      <c r="C101" s="251"/>
      <c r="D101" s="251"/>
      <c r="E101" s="1"/>
      <c r="F101" s="1">
        <v>30333</v>
      </c>
      <c r="G101" s="1">
        <v>31927</v>
      </c>
      <c r="H101" s="1">
        <v>34151</v>
      </c>
    </row>
    <row r="102" spans="1:8" ht="15.75">
      <c r="A102" s="250" t="s">
        <v>28</v>
      </c>
      <c r="B102" s="251"/>
      <c r="C102" s="251"/>
      <c r="D102" s="251"/>
      <c r="E102" s="1"/>
      <c r="F102" s="1">
        <v>137472</v>
      </c>
      <c r="G102" s="1">
        <v>141953</v>
      </c>
      <c r="H102" s="1">
        <v>147305</v>
      </c>
    </row>
    <row r="103" spans="1:8" ht="15.75">
      <c r="A103" s="250" t="s">
        <v>29</v>
      </c>
      <c r="B103" s="251"/>
      <c r="C103" s="251"/>
      <c r="D103" s="251"/>
      <c r="E103" s="1"/>
      <c r="F103" s="1">
        <v>2043</v>
      </c>
      <c r="G103" s="1">
        <v>2270</v>
      </c>
      <c r="H103" s="1">
        <v>2467</v>
      </c>
    </row>
    <row r="104" spans="1:8" ht="15.75">
      <c r="A104" s="250" t="s">
        <v>30</v>
      </c>
      <c r="B104" s="251"/>
      <c r="C104" s="251"/>
      <c r="D104" s="251"/>
      <c r="E104" s="1"/>
      <c r="F104" s="1">
        <v>2366</v>
      </c>
      <c r="G104" s="1">
        <v>2364</v>
      </c>
      <c r="H104" s="1">
        <v>2165</v>
      </c>
    </row>
    <row r="105" spans="1:8" ht="15.75">
      <c r="A105" s="250" t="s">
        <v>31</v>
      </c>
      <c r="B105" s="251"/>
      <c r="C105" s="251"/>
      <c r="D105" s="251"/>
      <c r="E105" s="1"/>
      <c r="F105" s="1">
        <v>147679</v>
      </c>
      <c r="G105" s="1">
        <v>147679</v>
      </c>
      <c r="H105" s="1">
        <v>147679</v>
      </c>
    </row>
    <row r="106" spans="1:8" ht="15.75">
      <c r="A106" s="250" t="s">
        <v>32</v>
      </c>
      <c r="B106" s="251"/>
      <c r="C106" s="251"/>
      <c r="D106" s="251"/>
      <c r="E106" s="1"/>
      <c r="F106" s="1">
        <v>2862511</v>
      </c>
      <c r="G106" s="1">
        <v>3097324</v>
      </c>
      <c r="H106" s="1">
        <v>3202917</v>
      </c>
    </row>
    <row r="107" spans="1:8" ht="15.75">
      <c r="A107" s="254" t="s">
        <v>56</v>
      </c>
      <c r="B107" s="251"/>
      <c r="C107" s="251"/>
      <c r="D107" s="251"/>
      <c r="E107" s="1"/>
      <c r="F107" s="1">
        <v>2855000</v>
      </c>
      <c r="G107" s="1">
        <v>3090000</v>
      </c>
      <c r="H107" s="1">
        <v>3196000</v>
      </c>
    </row>
    <row r="108" spans="1:8" ht="15.75">
      <c r="A108" s="250"/>
      <c r="B108" s="251"/>
      <c r="C108" s="251"/>
      <c r="D108" s="251"/>
      <c r="E108" s="1"/>
      <c r="F108" s="1"/>
      <c r="G108" s="1"/>
      <c r="H108" s="1"/>
    </row>
    <row r="109" spans="1:8" ht="15.75">
      <c r="A109" s="252" t="s">
        <v>57</v>
      </c>
      <c r="B109" s="253">
        <v>5962988</v>
      </c>
      <c r="C109" s="253">
        <v>6350829</v>
      </c>
      <c r="D109" s="253">
        <v>6340851</v>
      </c>
      <c r="E109" s="253">
        <v>6267305</v>
      </c>
      <c r="F109" s="253">
        <v>6491402</v>
      </c>
      <c r="G109" s="253">
        <v>6872503</v>
      </c>
      <c r="H109" s="253">
        <v>7194325</v>
      </c>
    </row>
    <row r="110" spans="1:8" ht="15.75">
      <c r="A110" s="250" t="s">
        <v>24</v>
      </c>
      <c r="B110" s="251">
        <v>4007322</v>
      </c>
      <c r="C110" s="251">
        <v>4367869</v>
      </c>
      <c r="D110" s="251">
        <v>4357893</v>
      </c>
      <c r="E110" s="251">
        <v>4269850</v>
      </c>
      <c r="F110" s="251">
        <v>3327964</v>
      </c>
      <c r="G110" s="251">
        <v>3469008</v>
      </c>
      <c r="H110" s="251">
        <v>3679253</v>
      </c>
    </row>
    <row r="111" spans="1:8" ht="15.75">
      <c r="A111" s="250" t="s">
        <v>12</v>
      </c>
      <c r="B111" s="251"/>
      <c r="C111" s="251"/>
      <c r="D111" s="251"/>
      <c r="E111" s="251"/>
      <c r="F111" s="251"/>
      <c r="G111" s="251"/>
      <c r="H111" s="251"/>
    </row>
    <row r="112" spans="1:8" ht="15.75">
      <c r="A112" s="250" t="s">
        <v>58</v>
      </c>
      <c r="B112" s="251">
        <v>1190435</v>
      </c>
      <c r="C112" s="251">
        <v>1260639</v>
      </c>
      <c r="D112" s="251">
        <v>1258231</v>
      </c>
      <c r="E112" s="251">
        <v>1241540</v>
      </c>
      <c r="F112" s="251">
        <v>2964902</v>
      </c>
      <c r="G112" s="251">
        <v>3088294</v>
      </c>
      <c r="H112" s="251">
        <v>3273327</v>
      </c>
    </row>
    <row r="113" spans="1:8" ht="15.75">
      <c r="A113" s="250" t="s">
        <v>59</v>
      </c>
      <c r="B113" s="251">
        <v>2567768</v>
      </c>
      <c r="C113" s="251">
        <v>2792256</v>
      </c>
      <c r="D113" s="251">
        <v>2786197</v>
      </c>
      <c r="E113" s="251">
        <v>2723835</v>
      </c>
      <c r="F113" s="251">
        <v>130779</v>
      </c>
      <c r="G113" s="251">
        <v>138344</v>
      </c>
      <c r="H113" s="251">
        <v>148640</v>
      </c>
    </row>
    <row r="114" spans="1:8" ht="15.75">
      <c r="A114" s="250" t="s">
        <v>60</v>
      </c>
      <c r="B114" s="251">
        <v>219412</v>
      </c>
      <c r="C114" s="251">
        <v>284378</v>
      </c>
      <c r="D114" s="251">
        <v>284378</v>
      </c>
      <c r="E114" s="251">
        <v>275014</v>
      </c>
      <c r="F114" s="251">
        <v>201950</v>
      </c>
      <c r="G114" s="251">
        <v>210443</v>
      </c>
      <c r="H114" s="251">
        <v>223135</v>
      </c>
    </row>
    <row r="115" spans="1:8" ht="15.75">
      <c r="A115" s="250" t="s">
        <v>61</v>
      </c>
      <c r="B115" s="251">
        <v>29707</v>
      </c>
      <c r="C115" s="251">
        <v>30596</v>
      </c>
      <c r="D115" s="251">
        <v>29087</v>
      </c>
      <c r="E115" s="251">
        <v>29461</v>
      </c>
      <c r="F115" s="251">
        <v>30333</v>
      </c>
      <c r="G115" s="251">
        <v>31927</v>
      </c>
      <c r="H115" s="251">
        <v>34151</v>
      </c>
    </row>
    <row r="116" spans="1:8" ht="15.75">
      <c r="A116" s="250" t="s">
        <v>28</v>
      </c>
      <c r="B116" s="251">
        <v>164997</v>
      </c>
      <c r="C116" s="251">
        <v>167984</v>
      </c>
      <c r="D116" s="251">
        <v>167984</v>
      </c>
      <c r="E116" s="251">
        <v>170086</v>
      </c>
      <c r="F116" s="251">
        <v>137472</v>
      </c>
      <c r="G116" s="251">
        <v>141953</v>
      </c>
      <c r="H116" s="251">
        <v>147305</v>
      </c>
    </row>
    <row r="117" spans="1:8" ht="15.75">
      <c r="A117" s="250" t="s">
        <v>29</v>
      </c>
      <c r="B117" s="251">
        <v>1694</v>
      </c>
      <c r="C117" s="251">
        <v>1888</v>
      </c>
      <c r="D117" s="251">
        <v>1888</v>
      </c>
      <c r="E117" s="251">
        <v>1833</v>
      </c>
      <c r="F117" s="251">
        <v>2043</v>
      </c>
      <c r="G117" s="251">
        <v>2270</v>
      </c>
      <c r="H117" s="251">
        <v>2467</v>
      </c>
    </row>
    <row r="118" spans="1:8" ht="15.75">
      <c r="A118" s="250" t="s">
        <v>30</v>
      </c>
      <c r="B118" s="251">
        <v>1825</v>
      </c>
      <c r="C118" s="251">
        <v>2490</v>
      </c>
      <c r="D118" s="251">
        <v>2490</v>
      </c>
      <c r="E118" s="251">
        <v>2490</v>
      </c>
      <c r="F118" s="251">
        <v>2535</v>
      </c>
      <c r="G118" s="251">
        <v>2533</v>
      </c>
      <c r="H118" s="251">
        <v>2334</v>
      </c>
    </row>
    <row r="119" spans="1:8" ht="15.75">
      <c r="A119" s="250" t="s">
        <v>31</v>
      </c>
      <c r="B119" s="251">
        <v>226619</v>
      </c>
      <c r="C119" s="251">
        <v>167549</v>
      </c>
      <c r="D119" s="251">
        <v>167549</v>
      </c>
      <c r="E119" s="251">
        <v>271620</v>
      </c>
      <c r="F119" s="251">
        <v>151165</v>
      </c>
      <c r="G119" s="251">
        <v>151165</v>
      </c>
      <c r="H119" s="251">
        <v>151165</v>
      </c>
    </row>
    <row r="120" spans="1:8" ht="15.75">
      <c r="A120" s="250" t="s">
        <v>32</v>
      </c>
      <c r="B120" s="251">
        <v>1526116</v>
      </c>
      <c r="C120" s="251">
        <v>1619457</v>
      </c>
      <c r="D120" s="251">
        <v>1619455</v>
      </c>
      <c r="E120" s="251">
        <v>1521426</v>
      </c>
      <c r="F120" s="251">
        <v>2865643</v>
      </c>
      <c r="G120" s="251">
        <v>3100466</v>
      </c>
      <c r="H120" s="251">
        <v>3206060</v>
      </c>
    </row>
    <row r="121" spans="1:8" ht="15.75">
      <c r="A121" s="254" t="s">
        <v>56</v>
      </c>
      <c r="B121" s="251">
        <v>1517216</v>
      </c>
      <c r="C121" s="251">
        <v>1608733</v>
      </c>
      <c r="D121" s="251">
        <v>1608733</v>
      </c>
      <c r="E121" s="251">
        <v>1510704</v>
      </c>
      <c r="F121" s="251">
        <v>2855000</v>
      </c>
      <c r="G121" s="251">
        <v>3090000</v>
      </c>
      <c r="H121" s="251">
        <v>3196000</v>
      </c>
    </row>
    <row r="122" spans="1:8" ht="15.75">
      <c r="A122" s="250" t="s">
        <v>62</v>
      </c>
      <c r="B122" s="251">
        <v>30421</v>
      </c>
      <c r="C122" s="251">
        <v>19492</v>
      </c>
      <c r="D122" s="251">
        <v>19492</v>
      </c>
      <c r="E122" s="251">
        <v>25725</v>
      </c>
      <c r="F122" s="251"/>
      <c r="G122" s="251"/>
      <c r="H122" s="251"/>
    </row>
    <row r="123" spans="1:8" ht="15.75">
      <c r="A123" s="250" t="s">
        <v>63</v>
      </c>
      <c r="B123" s="251">
        <v>3719</v>
      </c>
      <c r="C123" s="251">
        <v>3809</v>
      </c>
      <c r="D123" s="251">
        <v>3809</v>
      </c>
      <c r="E123" s="251">
        <v>3953</v>
      </c>
      <c r="F123" s="251">
        <v>4305</v>
      </c>
      <c r="G123" s="251">
        <v>4811</v>
      </c>
      <c r="H123" s="251">
        <v>5409</v>
      </c>
    </row>
    <row r="124" spans="1:8" ht="15.75">
      <c r="A124" s="250" t="s">
        <v>64</v>
      </c>
      <c r="B124" s="251">
        <v>275</v>
      </c>
      <c r="C124" s="251">
        <v>291</v>
      </c>
      <c r="D124" s="251">
        <v>291</v>
      </c>
      <c r="E124" s="251">
        <v>322</v>
      </c>
      <c r="F124" s="251">
        <v>275</v>
      </c>
      <c r="G124" s="251">
        <v>297</v>
      </c>
      <c r="H124" s="251">
        <v>332</v>
      </c>
    </row>
    <row r="125" spans="1:8" ht="15.75">
      <c r="A125" s="255"/>
      <c r="B125" s="256"/>
      <c r="C125" s="256"/>
      <c r="D125" s="256"/>
      <c r="E125" s="256"/>
      <c r="F125" s="256"/>
      <c r="G125" s="256"/>
      <c r="H125" s="256"/>
    </row>
    <row r="126" spans="1:8" ht="15.75">
      <c r="A126" s="252" t="s">
        <v>65</v>
      </c>
      <c r="B126" s="253">
        <v>5962988</v>
      </c>
      <c r="C126" s="253">
        <v>6350829</v>
      </c>
      <c r="D126" s="253">
        <v>6340851</v>
      </c>
      <c r="E126" s="253">
        <v>6267305</v>
      </c>
      <c r="F126" s="253">
        <v>6491402</v>
      </c>
      <c r="G126" s="253">
        <v>6872503</v>
      </c>
      <c r="H126" s="253">
        <v>7194325</v>
      </c>
    </row>
    <row r="127" spans="1:8" ht="15.75">
      <c r="A127" s="250" t="s">
        <v>12</v>
      </c>
      <c r="B127" s="251"/>
      <c r="C127" s="251"/>
      <c r="D127" s="251"/>
      <c r="E127" s="251"/>
      <c r="F127" s="251"/>
      <c r="G127" s="251"/>
      <c r="H127" s="251"/>
    </row>
    <row r="128" spans="1:8" ht="15.75">
      <c r="A128" s="250" t="s">
        <v>66</v>
      </c>
      <c r="B128" s="251">
        <v>385563</v>
      </c>
      <c r="C128" s="251">
        <v>411520</v>
      </c>
      <c r="D128" s="251">
        <v>409767</v>
      </c>
      <c r="E128" s="251">
        <v>412559</v>
      </c>
      <c r="F128" s="251"/>
      <c r="G128" s="251"/>
      <c r="H128" s="251"/>
    </row>
    <row r="129" spans="1:8" ht="15.75">
      <c r="A129" s="250" t="s">
        <v>67</v>
      </c>
      <c r="B129" s="251">
        <v>3470742</v>
      </c>
      <c r="C129" s="251">
        <v>3741304</v>
      </c>
      <c r="D129" s="251">
        <v>3738985</v>
      </c>
      <c r="E129" s="251">
        <v>3592303</v>
      </c>
      <c r="F129" s="251"/>
      <c r="G129" s="251"/>
      <c r="H129" s="251"/>
    </row>
    <row r="130" spans="1:8" ht="15.75">
      <c r="A130" s="250" t="s">
        <v>68</v>
      </c>
      <c r="B130" s="251">
        <v>873615</v>
      </c>
      <c r="C130" s="251">
        <v>916842</v>
      </c>
      <c r="D130" s="251">
        <v>916279</v>
      </c>
      <c r="E130" s="251">
        <v>927507</v>
      </c>
      <c r="F130" s="251"/>
      <c r="G130" s="251"/>
      <c r="H130" s="251"/>
    </row>
    <row r="131" spans="1:8" ht="15.75">
      <c r="A131" s="250" t="s">
        <v>69</v>
      </c>
      <c r="B131" s="251">
        <v>4344357</v>
      </c>
      <c r="C131" s="251">
        <v>4658146</v>
      </c>
      <c r="D131" s="251">
        <v>4655264</v>
      </c>
      <c r="E131" s="251">
        <v>4519810</v>
      </c>
      <c r="F131" s="251"/>
      <c r="G131" s="251"/>
      <c r="H131" s="251"/>
    </row>
    <row r="132" spans="1:8" ht="15.75">
      <c r="A132" s="250" t="s">
        <v>70</v>
      </c>
      <c r="B132" s="251">
        <v>116257</v>
      </c>
      <c r="C132" s="251">
        <v>125302</v>
      </c>
      <c r="D132" s="251">
        <v>125428</v>
      </c>
      <c r="E132" s="251">
        <v>124888</v>
      </c>
      <c r="F132" s="251">
        <v>131978</v>
      </c>
      <c r="G132" s="251">
        <v>139371</v>
      </c>
      <c r="H132" s="251">
        <v>149421</v>
      </c>
    </row>
    <row r="133" spans="1:8" ht="15.75">
      <c r="A133" s="250" t="s">
        <v>71</v>
      </c>
      <c r="B133" s="251">
        <v>56804</v>
      </c>
      <c r="C133" s="251">
        <v>47647</v>
      </c>
      <c r="D133" s="251">
        <v>47675</v>
      </c>
      <c r="E133" s="251">
        <v>53722</v>
      </c>
      <c r="F133" s="251"/>
      <c r="G133" s="251"/>
      <c r="H133" s="251"/>
    </row>
    <row r="134" spans="1:8" ht="15.75">
      <c r="A134" s="250" t="s">
        <v>72</v>
      </c>
      <c r="B134" s="251">
        <v>257122</v>
      </c>
      <c r="C134" s="251">
        <v>240897</v>
      </c>
      <c r="D134" s="251">
        <v>240644</v>
      </c>
      <c r="E134" s="251">
        <v>253350</v>
      </c>
      <c r="F134" s="251"/>
      <c r="G134" s="251"/>
      <c r="H134" s="251"/>
    </row>
    <row r="135" spans="1:8" ht="15.75">
      <c r="A135" s="250" t="s">
        <v>73</v>
      </c>
      <c r="B135" s="251">
        <v>669598</v>
      </c>
      <c r="C135" s="251">
        <v>743264</v>
      </c>
      <c r="D135" s="251">
        <v>742965</v>
      </c>
      <c r="E135" s="251">
        <v>783258</v>
      </c>
      <c r="F135" s="251"/>
      <c r="G135" s="251"/>
      <c r="H135" s="251"/>
    </row>
    <row r="136" spans="1:8" ht="15.75">
      <c r="A136" s="250" t="s">
        <v>74</v>
      </c>
      <c r="B136" s="251">
        <v>133287</v>
      </c>
      <c r="C136" s="251">
        <v>124053</v>
      </c>
      <c r="D136" s="251">
        <v>119108</v>
      </c>
      <c r="E136" s="251">
        <v>119718</v>
      </c>
      <c r="F136" s="251">
        <v>93744</v>
      </c>
      <c r="G136" s="251">
        <v>97765</v>
      </c>
      <c r="H136" s="251">
        <v>103572</v>
      </c>
    </row>
    <row r="137" spans="1:8" ht="15.75">
      <c r="A137" s="250" t="s">
        <v>75</v>
      </c>
      <c r="B137" s="251"/>
      <c r="C137" s="251"/>
      <c r="D137" s="251"/>
      <c r="E137" s="251"/>
      <c r="F137" s="251"/>
      <c r="G137" s="251"/>
      <c r="H137" s="251"/>
    </row>
    <row r="138" spans="1:9" ht="15.75">
      <c r="A138" s="250" t="s">
        <v>76</v>
      </c>
      <c r="B138" s="251">
        <v>127569</v>
      </c>
      <c r="C138" s="251">
        <v>117585</v>
      </c>
      <c r="D138" s="251">
        <v>112642</v>
      </c>
      <c r="E138" s="251">
        <v>113077</v>
      </c>
      <c r="F138" s="251">
        <v>86798</v>
      </c>
      <c r="G138" s="251">
        <v>90291</v>
      </c>
      <c r="H138" s="251">
        <v>95465</v>
      </c>
      <c r="I138" s="257"/>
    </row>
    <row r="139" spans="1:9" ht="15.75">
      <c r="A139" s="250" t="s">
        <v>77</v>
      </c>
      <c r="B139" s="251">
        <v>3565</v>
      </c>
      <c r="C139" s="251">
        <v>3712</v>
      </c>
      <c r="D139" s="251">
        <v>3712</v>
      </c>
      <c r="E139" s="251">
        <v>3825</v>
      </c>
      <c r="F139" s="251">
        <v>4305</v>
      </c>
      <c r="G139" s="251">
        <v>4811</v>
      </c>
      <c r="H139" s="251">
        <v>5409</v>
      </c>
      <c r="I139" s="257"/>
    </row>
    <row r="140" spans="1:8" ht="15.75">
      <c r="A140" s="250" t="s">
        <v>78</v>
      </c>
      <c r="B140" s="251">
        <v>275</v>
      </c>
      <c r="C140" s="251">
        <v>291</v>
      </c>
      <c r="D140" s="251">
        <v>291</v>
      </c>
      <c r="E140" s="251">
        <v>322</v>
      </c>
      <c r="F140" s="251">
        <v>275</v>
      </c>
      <c r="G140" s="251">
        <v>297</v>
      </c>
      <c r="H140" s="251">
        <v>332</v>
      </c>
    </row>
    <row r="141" spans="1:8" ht="15.75">
      <c r="A141" s="250" t="s">
        <v>79</v>
      </c>
      <c r="B141" s="251">
        <v>154</v>
      </c>
      <c r="C141" s="251">
        <v>97</v>
      </c>
      <c r="D141" s="251">
        <v>97</v>
      </c>
      <c r="E141" s="251">
        <v>128</v>
      </c>
      <c r="F141" s="251"/>
      <c r="G141" s="251"/>
      <c r="H141" s="251"/>
    </row>
    <row r="142" spans="1:8" ht="15.75">
      <c r="A142" s="250" t="s">
        <v>80</v>
      </c>
      <c r="B142" s="251">
        <v>1724</v>
      </c>
      <c r="C142" s="251">
        <v>2368</v>
      </c>
      <c r="D142" s="251">
        <v>2366</v>
      </c>
      <c r="E142" s="1">
        <v>2366</v>
      </c>
      <c r="F142" s="1">
        <v>2366</v>
      </c>
      <c r="G142" s="1">
        <v>2366</v>
      </c>
      <c r="H142" s="1">
        <v>2366</v>
      </c>
    </row>
    <row r="143" spans="1:8" ht="15.75">
      <c r="A143" s="250"/>
      <c r="B143" s="251"/>
      <c r="C143" s="251"/>
      <c r="D143" s="251"/>
      <c r="E143" s="1"/>
      <c r="F143" s="1"/>
      <c r="G143" s="1"/>
      <c r="H143" s="1"/>
    </row>
    <row r="144" spans="1:8" ht="15.75">
      <c r="A144" s="250" t="s">
        <v>81</v>
      </c>
      <c r="B144" s="251"/>
      <c r="C144" s="251"/>
      <c r="D144" s="251"/>
      <c r="E144" s="1"/>
      <c r="F144" s="1">
        <v>6265680</v>
      </c>
      <c r="G144" s="1">
        <v>6635367</v>
      </c>
      <c r="H144" s="1">
        <v>6941332</v>
      </c>
    </row>
    <row r="145" spans="1:8" ht="15.75">
      <c r="A145" s="255"/>
      <c r="B145" s="256"/>
      <c r="C145" s="256"/>
      <c r="D145" s="256"/>
      <c r="E145" s="256"/>
      <c r="F145" s="256"/>
      <c r="G145" s="256"/>
      <c r="H145" s="256"/>
    </row>
    <row r="146" spans="1:8" ht="15.75">
      <c r="A146" s="252" t="s">
        <v>82</v>
      </c>
      <c r="B146" s="253">
        <v>419857</v>
      </c>
      <c r="C146" s="253">
        <v>384693</v>
      </c>
      <c r="D146" s="253">
        <v>384693</v>
      </c>
      <c r="E146" s="249">
        <v>435667</v>
      </c>
      <c r="F146" s="253">
        <v>526380</v>
      </c>
      <c r="G146" s="253">
        <v>514419</v>
      </c>
      <c r="H146" s="253">
        <v>525073</v>
      </c>
    </row>
    <row r="147" spans="1:8" ht="15.75">
      <c r="A147" s="250" t="s">
        <v>12</v>
      </c>
      <c r="B147" s="251"/>
      <c r="C147" s="251"/>
      <c r="D147" s="251"/>
      <c r="E147" s="251"/>
      <c r="F147" s="251"/>
      <c r="G147" s="251"/>
      <c r="H147" s="251"/>
    </row>
    <row r="148" spans="1:8" ht="15.75">
      <c r="A148" s="250" t="s">
        <v>66</v>
      </c>
      <c r="B148" s="251">
        <v>32260</v>
      </c>
      <c r="C148" s="251">
        <v>29000</v>
      </c>
      <c r="D148" s="251">
        <v>29000</v>
      </c>
      <c r="E148" s="251">
        <v>74361</v>
      </c>
      <c r="F148" s="251"/>
      <c r="G148" s="251"/>
      <c r="H148" s="251"/>
    </row>
    <row r="149" spans="1:8" ht="15.75">
      <c r="A149" s="250" t="s">
        <v>67</v>
      </c>
      <c r="B149" s="251">
        <v>152350</v>
      </c>
      <c r="C149" s="251">
        <v>228182</v>
      </c>
      <c r="D149" s="251">
        <v>228182</v>
      </c>
      <c r="E149" s="251">
        <v>129955</v>
      </c>
      <c r="F149" s="251"/>
      <c r="G149" s="251"/>
      <c r="H149" s="251"/>
    </row>
    <row r="150" spans="1:8" ht="15.75">
      <c r="A150" s="250" t="s">
        <v>68</v>
      </c>
      <c r="B150" s="251">
        <v>99551</v>
      </c>
      <c r="C150" s="251">
        <v>73748</v>
      </c>
      <c r="D150" s="251">
        <v>73748</v>
      </c>
      <c r="E150" s="251">
        <v>24867</v>
      </c>
      <c r="F150" s="251"/>
      <c r="G150" s="251"/>
      <c r="H150" s="251"/>
    </row>
    <row r="151" spans="1:8" ht="15.75">
      <c r="A151" s="250" t="s">
        <v>69</v>
      </c>
      <c r="B151" s="251">
        <v>251901</v>
      </c>
      <c r="C151" s="251">
        <v>301930</v>
      </c>
      <c r="D151" s="251">
        <v>301930</v>
      </c>
      <c r="E151" s="251">
        <v>154822</v>
      </c>
      <c r="F151" s="251"/>
      <c r="G151" s="251"/>
      <c r="H151" s="251"/>
    </row>
    <row r="152" spans="1:8" ht="15.75">
      <c r="A152" s="250" t="s">
        <v>70</v>
      </c>
      <c r="B152" s="251">
        <v>40470</v>
      </c>
      <c r="C152" s="251">
        <v>4000</v>
      </c>
      <c r="D152" s="251">
        <v>4000</v>
      </c>
      <c r="E152" s="251">
        <v>70603</v>
      </c>
      <c r="F152" s="251">
        <v>4000</v>
      </c>
      <c r="G152" s="251">
        <v>87447</v>
      </c>
      <c r="H152" s="251">
        <v>174658</v>
      </c>
    </row>
    <row r="153" spans="1:8" ht="15.75">
      <c r="A153" s="250" t="s">
        <v>71</v>
      </c>
      <c r="B153" s="251">
        <v>18432</v>
      </c>
      <c r="C153" s="251">
        <v>14773</v>
      </c>
      <c r="D153" s="251">
        <v>14773</v>
      </c>
      <c r="E153" s="251">
        <v>26182</v>
      </c>
      <c r="F153" s="251"/>
      <c r="G153" s="251"/>
      <c r="H153" s="251"/>
    </row>
    <row r="154" spans="1:8" ht="15.75">
      <c r="A154" s="250" t="s">
        <v>72</v>
      </c>
      <c r="B154" s="251">
        <v>32562</v>
      </c>
      <c r="C154" s="251">
        <v>17000</v>
      </c>
      <c r="D154" s="251">
        <v>17000</v>
      </c>
      <c r="E154" s="251">
        <v>59345</v>
      </c>
      <c r="F154" s="251"/>
      <c r="G154" s="251"/>
      <c r="H154" s="251"/>
    </row>
    <row r="155" spans="1:8" ht="15.75">
      <c r="A155" s="250" t="s">
        <v>73</v>
      </c>
      <c r="B155" s="251">
        <v>8784</v>
      </c>
      <c r="C155" s="251">
        <v>0</v>
      </c>
      <c r="D155" s="251">
        <v>0</v>
      </c>
      <c r="E155" s="251">
        <v>9882</v>
      </c>
      <c r="F155" s="251"/>
      <c r="G155" s="251"/>
      <c r="H155" s="251"/>
    </row>
    <row r="156" spans="1:8" ht="15.75">
      <c r="A156" s="250" t="s">
        <v>74</v>
      </c>
      <c r="B156" s="251">
        <v>35448</v>
      </c>
      <c r="C156" s="251">
        <v>17990</v>
      </c>
      <c r="D156" s="251">
        <v>17990</v>
      </c>
      <c r="E156" s="251">
        <v>40472</v>
      </c>
      <c r="F156" s="251">
        <v>44617</v>
      </c>
      <c r="G156" s="251">
        <v>22650</v>
      </c>
      <c r="H156" s="251">
        <v>3728</v>
      </c>
    </row>
    <row r="157" spans="1:8" ht="15.75">
      <c r="A157" s="250"/>
      <c r="B157" s="251"/>
      <c r="C157" s="251"/>
      <c r="D157" s="251"/>
      <c r="E157" s="251"/>
      <c r="F157" s="251"/>
      <c r="G157" s="251"/>
      <c r="H157" s="251"/>
    </row>
    <row r="158" spans="1:8" ht="15.75">
      <c r="A158" s="250" t="s">
        <v>83</v>
      </c>
      <c r="B158" s="251"/>
      <c r="C158" s="251"/>
      <c r="D158" s="251"/>
      <c r="E158" s="251"/>
      <c r="F158" s="251">
        <v>477763</v>
      </c>
      <c r="G158" s="251">
        <v>404322</v>
      </c>
      <c r="H158" s="251">
        <v>346687</v>
      </c>
    </row>
    <row r="159" spans="1:8" ht="15.75">
      <c r="A159" s="255"/>
      <c r="B159" s="256"/>
      <c r="C159" s="256"/>
      <c r="D159" s="256"/>
      <c r="E159" s="256"/>
      <c r="F159" s="256"/>
      <c r="G159" s="256"/>
      <c r="H159" s="256"/>
    </row>
    <row r="160" spans="1:8" ht="15.75">
      <c r="A160" s="252" t="s">
        <v>84</v>
      </c>
      <c r="B160" s="253">
        <v>6382845</v>
      </c>
      <c r="C160" s="253">
        <v>6735522</v>
      </c>
      <c r="D160" s="253">
        <v>6725544</v>
      </c>
      <c r="E160" s="253">
        <v>6702972</v>
      </c>
      <c r="F160" s="253">
        <v>7017782</v>
      </c>
      <c r="G160" s="253">
        <v>7386922</v>
      </c>
      <c r="H160" s="253">
        <v>7719398</v>
      </c>
    </row>
    <row r="161" spans="1:8" ht="15.75">
      <c r="A161" s="250" t="s">
        <v>12</v>
      </c>
      <c r="B161" s="251"/>
      <c r="C161" s="251"/>
      <c r="D161" s="251"/>
      <c r="E161" s="251"/>
      <c r="F161" s="251"/>
      <c r="G161" s="251"/>
      <c r="H161" s="251"/>
    </row>
    <row r="162" spans="1:8" ht="15.75">
      <c r="A162" s="250" t="s">
        <v>66</v>
      </c>
      <c r="B162" s="251">
        <v>417823</v>
      </c>
      <c r="C162" s="251">
        <v>440520</v>
      </c>
      <c r="D162" s="251">
        <v>438767</v>
      </c>
      <c r="E162" s="251">
        <v>486920</v>
      </c>
      <c r="F162" s="251"/>
      <c r="G162" s="251"/>
      <c r="H162" s="251"/>
    </row>
    <row r="163" spans="1:8" ht="15.75">
      <c r="A163" s="250" t="s">
        <v>67</v>
      </c>
      <c r="B163" s="251">
        <v>3623092</v>
      </c>
      <c r="C163" s="251">
        <v>3969486</v>
      </c>
      <c r="D163" s="251">
        <v>3967167</v>
      </c>
      <c r="E163" s="251">
        <v>3722258</v>
      </c>
      <c r="F163" s="251"/>
      <c r="G163" s="251"/>
      <c r="H163" s="251"/>
    </row>
    <row r="164" spans="1:8" ht="15.75">
      <c r="A164" s="250" t="s">
        <v>68</v>
      </c>
      <c r="B164" s="251">
        <v>973166</v>
      </c>
      <c r="C164" s="251">
        <v>990590</v>
      </c>
      <c r="D164" s="251">
        <v>990027</v>
      </c>
      <c r="E164" s="251">
        <v>952374</v>
      </c>
      <c r="F164" s="251"/>
      <c r="G164" s="251"/>
      <c r="H164" s="251"/>
    </row>
    <row r="165" spans="1:8" ht="15.75">
      <c r="A165" s="250" t="s">
        <v>69</v>
      </c>
      <c r="B165" s="251">
        <v>4596258</v>
      </c>
      <c r="C165" s="251">
        <v>4960076</v>
      </c>
      <c r="D165" s="251">
        <v>4957194</v>
      </c>
      <c r="E165" s="251">
        <v>4674632</v>
      </c>
      <c r="F165" s="251"/>
      <c r="G165" s="251"/>
      <c r="H165" s="251"/>
    </row>
    <row r="166" spans="1:8" ht="15.75">
      <c r="A166" s="250" t="s">
        <v>70</v>
      </c>
      <c r="B166" s="251">
        <v>156727</v>
      </c>
      <c r="C166" s="251">
        <v>129302</v>
      </c>
      <c r="D166" s="251">
        <v>129428</v>
      </c>
      <c r="E166" s="251">
        <v>195491</v>
      </c>
      <c r="F166" s="251">
        <v>135978</v>
      </c>
      <c r="G166" s="251">
        <v>226818</v>
      </c>
      <c r="H166" s="251">
        <v>324079</v>
      </c>
    </row>
    <row r="167" spans="1:8" ht="15.75">
      <c r="A167" s="250" t="s">
        <v>71</v>
      </c>
      <c r="B167" s="251">
        <v>75236</v>
      </c>
      <c r="C167" s="251">
        <v>62420</v>
      </c>
      <c r="D167" s="251">
        <v>62448</v>
      </c>
      <c r="E167" s="251">
        <v>79904</v>
      </c>
      <c r="F167" s="251"/>
      <c r="G167" s="251"/>
      <c r="H167" s="251"/>
    </row>
    <row r="168" spans="1:8" ht="15.75">
      <c r="A168" s="250" t="s">
        <v>72</v>
      </c>
      <c r="B168" s="251">
        <v>289684</v>
      </c>
      <c r="C168" s="251">
        <v>257897</v>
      </c>
      <c r="D168" s="251">
        <v>257644</v>
      </c>
      <c r="E168" s="251">
        <v>312695</v>
      </c>
      <c r="F168" s="251"/>
      <c r="G168" s="251"/>
      <c r="H168" s="251"/>
    </row>
    <row r="169" spans="1:8" ht="15.75">
      <c r="A169" s="250" t="s">
        <v>73</v>
      </c>
      <c r="B169" s="251">
        <v>678382</v>
      </c>
      <c r="C169" s="251">
        <v>743264</v>
      </c>
      <c r="D169" s="251">
        <v>742965</v>
      </c>
      <c r="E169" s="251">
        <v>793140</v>
      </c>
      <c r="F169" s="251"/>
      <c r="G169" s="251"/>
      <c r="H169" s="251"/>
    </row>
    <row r="170" spans="1:8" ht="15.75">
      <c r="A170" s="250" t="s">
        <v>74</v>
      </c>
      <c r="B170" s="251">
        <v>168735</v>
      </c>
      <c r="C170" s="251">
        <v>142043</v>
      </c>
      <c r="D170" s="251">
        <v>137098</v>
      </c>
      <c r="E170" s="251">
        <v>160190</v>
      </c>
      <c r="F170" s="251">
        <v>138361</v>
      </c>
      <c r="G170" s="251">
        <v>120415</v>
      </c>
      <c r="H170" s="251">
        <v>107300</v>
      </c>
    </row>
    <row r="171" spans="1:8" ht="15.75">
      <c r="A171" s="250"/>
      <c r="B171" s="251"/>
      <c r="C171" s="251"/>
      <c r="D171" s="251"/>
      <c r="E171" s="251"/>
      <c r="F171" s="251"/>
      <c r="G171" s="251"/>
      <c r="H171" s="251"/>
    </row>
    <row r="172" spans="1:8" ht="15.75">
      <c r="A172" s="250" t="s">
        <v>81</v>
      </c>
      <c r="B172" s="251"/>
      <c r="C172" s="251"/>
      <c r="D172" s="251"/>
      <c r="E172" s="251"/>
      <c r="F172" s="251">
        <v>6743443</v>
      </c>
      <c r="G172" s="251">
        <v>7039689</v>
      </c>
      <c r="H172" s="251">
        <v>7288019</v>
      </c>
    </row>
    <row r="173" spans="1:8" ht="15.75">
      <c r="A173" s="255"/>
      <c r="B173" s="256"/>
      <c r="C173" s="256"/>
      <c r="D173" s="256"/>
      <c r="E173" s="256"/>
      <c r="F173" s="256"/>
      <c r="G173" s="256"/>
      <c r="H173" s="256"/>
    </row>
    <row r="174" spans="1:8" ht="15.75">
      <c r="A174" s="252" t="s">
        <v>85</v>
      </c>
      <c r="B174" s="253">
        <v>5947178</v>
      </c>
      <c r="C174" s="253">
        <v>6254902</v>
      </c>
      <c r="D174" s="253">
        <v>6270715</v>
      </c>
      <c r="E174" s="253">
        <v>6176592</v>
      </c>
      <c r="F174" s="249">
        <v>6503363</v>
      </c>
      <c r="G174" s="249">
        <v>6861849</v>
      </c>
      <c r="H174" s="249">
        <v>7185955</v>
      </c>
    </row>
    <row r="175" spans="1:8" ht="15.75">
      <c r="A175" s="250" t="s">
        <v>12</v>
      </c>
      <c r="B175" s="251"/>
      <c r="C175" s="251"/>
      <c r="D175" s="251"/>
      <c r="E175" s="251"/>
      <c r="F175" s="251"/>
      <c r="G175" s="257"/>
      <c r="H175" s="251"/>
    </row>
    <row r="176" spans="1:8" ht="15.75">
      <c r="A176" s="250" t="s">
        <v>66</v>
      </c>
      <c r="B176" s="251">
        <v>338462</v>
      </c>
      <c r="C176" s="251">
        <v>332219</v>
      </c>
      <c r="D176" s="251">
        <v>348521</v>
      </c>
      <c r="E176" s="251">
        <v>412085</v>
      </c>
      <c r="F176" s="257"/>
      <c r="G176" s="251"/>
      <c r="H176" s="251"/>
    </row>
    <row r="177" spans="1:8" ht="15.75">
      <c r="A177" s="250" t="s">
        <v>67</v>
      </c>
      <c r="B177" s="251">
        <v>4436637</v>
      </c>
      <c r="C177" s="251">
        <v>4659053</v>
      </c>
      <c r="D177" s="251">
        <v>4659053</v>
      </c>
      <c r="E177" s="251">
        <v>4559787</v>
      </c>
      <c r="F177" s="251"/>
      <c r="G177" s="257"/>
      <c r="H177" s="251"/>
    </row>
    <row r="178" spans="1:8" ht="15.75">
      <c r="A178" s="250" t="s">
        <v>68</v>
      </c>
      <c r="B178" s="251">
        <v>808299</v>
      </c>
      <c r="C178" s="251">
        <v>833612</v>
      </c>
      <c r="D178" s="251">
        <v>833612</v>
      </c>
      <c r="E178" s="251">
        <v>842706</v>
      </c>
      <c r="F178" s="251"/>
      <c r="G178" s="257"/>
      <c r="H178" s="251"/>
    </row>
    <row r="179" spans="1:8" ht="15.75">
      <c r="A179" s="250" t="s">
        <v>69</v>
      </c>
      <c r="B179" s="251">
        <v>5244936</v>
      </c>
      <c r="C179" s="251">
        <v>5492665</v>
      </c>
      <c r="D179" s="251">
        <v>5492665</v>
      </c>
      <c r="E179" s="251">
        <v>5402493</v>
      </c>
      <c r="F179" s="251"/>
      <c r="G179" s="251"/>
      <c r="H179" s="251"/>
    </row>
    <row r="180" spans="1:8" ht="15.75">
      <c r="A180" s="250" t="s">
        <v>70</v>
      </c>
      <c r="B180" s="251">
        <v>41124</v>
      </c>
      <c r="C180" s="251">
        <v>44024</v>
      </c>
      <c r="D180" s="251">
        <v>44024</v>
      </c>
      <c r="E180" s="251">
        <v>44655</v>
      </c>
      <c r="F180" s="251">
        <v>48531</v>
      </c>
      <c r="G180" s="257">
        <v>52160</v>
      </c>
      <c r="H180" s="251">
        <v>57660</v>
      </c>
    </row>
    <row r="181" spans="1:8" ht="15.75">
      <c r="A181" s="250" t="s">
        <v>71</v>
      </c>
      <c r="B181" s="251">
        <v>44054</v>
      </c>
      <c r="C181" s="251">
        <v>50082</v>
      </c>
      <c r="D181" s="251">
        <v>50082</v>
      </c>
      <c r="E181" s="251">
        <v>38922</v>
      </c>
      <c r="F181" s="251"/>
      <c r="G181" s="251"/>
      <c r="H181" s="251"/>
    </row>
    <row r="182" spans="1:8" ht="15.75">
      <c r="A182" s="250" t="s">
        <v>72</v>
      </c>
      <c r="B182" s="251">
        <v>150339</v>
      </c>
      <c r="C182" s="251">
        <v>200442</v>
      </c>
      <c r="D182" s="251">
        <v>199953</v>
      </c>
      <c r="E182" s="251">
        <v>162864</v>
      </c>
      <c r="F182" s="251"/>
      <c r="G182" s="257"/>
      <c r="H182" s="251"/>
    </row>
    <row r="183" spans="1:8" ht="15.75">
      <c r="A183" s="250" t="s">
        <v>74</v>
      </c>
      <c r="B183" s="251">
        <v>128263</v>
      </c>
      <c r="C183" s="251">
        <v>135470</v>
      </c>
      <c r="D183" s="251">
        <v>135470</v>
      </c>
      <c r="E183" s="251">
        <v>115573</v>
      </c>
      <c r="F183" s="251">
        <v>115711</v>
      </c>
      <c r="G183" s="251">
        <v>116687</v>
      </c>
      <c r="H183" s="251">
        <v>80923</v>
      </c>
    </row>
    <row r="184" spans="1:8" ht="15.75">
      <c r="A184" s="250"/>
      <c r="B184" s="251"/>
      <c r="C184" s="251"/>
      <c r="D184" s="251"/>
      <c r="E184" s="251"/>
      <c r="F184" s="251"/>
      <c r="G184" s="257"/>
      <c r="H184" s="251"/>
    </row>
    <row r="185" spans="1:8" ht="15.75">
      <c r="A185" s="250" t="s">
        <v>86</v>
      </c>
      <c r="B185" s="251"/>
      <c r="C185" s="251"/>
      <c r="D185" s="251"/>
      <c r="E185" s="251"/>
      <c r="F185" s="251">
        <v>6339121</v>
      </c>
      <c r="G185" s="251">
        <v>6693002</v>
      </c>
      <c r="H185" s="251">
        <v>7047372</v>
      </c>
    </row>
    <row r="186" spans="1:8" ht="15.75">
      <c r="A186" s="250" t="s">
        <v>87</v>
      </c>
      <c r="B186" s="251"/>
      <c r="C186" s="251"/>
      <c r="D186" s="251"/>
      <c r="E186" s="251"/>
      <c r="F186" s="257">
        <v>456878</v>
      </c>
      <c r="G186" s="251">
        <v>500569</v>
      </c>
      <c r="H186" s="251">
        <v>549121</v>
      </c>
    </row>
    <row r="187" spans="1:8" ht="15.75">
      <c r="A187" s="250" t="s">
        <v>88</v>
      </c>
      <c r="B187" s="251"/>
      <c r="C187" s="251"/>
      <c r="D187" s="251"/>
      <c r="E187" s="251"/>
      <c r="F187" s="251">
        <v>4832055</v>
      </c>
      <c r="G187" s="257">
        <v>5105144</v>
      </c>
      <c r="H187" s="251">
        <v>5353792</v>
      </c>
    </row>
    <row r="188" spans="1:8" ht="15.75">
      <c r="A188" s="250" t="s">
        <v>89</v>
      </c>
      <c r="B188" s="251"/>
      <c r="C188" s="251"/>
      <c r="D188" s="251"/>
      <c r="E188" s="251"/>
      <c r="F188" s="251">
        <v>884072</v>
      </c>
      <c r="G188" s="257">
        <v>934125</v>
      </c>
      <c r="H188" s="251">
        <v>995454</v>
      </c>
    </row>
    <row r="189" spans="1:8" ht="15.75">
      <c r="A189" s="250" t="s">
        <v>90</v>
      </c>
      <c r="B189" s="251"/>
      <c r="C189" s="251"/>
      <c r="D189" s="251"/>
      <c r="E189" s="251"/>
      <c r="F189" s="251">
        <v>166116</v>
      </c>
      <c r="G189" s="257">
        <v>153164</v>
      </c>
      <c r="H189" s="251">
        <v>149005</v>
      </c>
    </row>
    <row r="190" spans="1:8" ht="15.75">
      <c r="A190" s="255"/>
      <c r="B190" s="256"/>
      <c r="C190" s="256"/>
      <c r="D190" s="256"/>
      <c r="E190" s="256"/>
      <c r="F190" s="256"/>
      <c r="G190" s="258"/>
      <c r="H190" s="256"/>
    </row>
    <row r="191" spans="1:8" ht="15.75">
      <c r="A191" s="252" t="s">
        <v>91</v>
      </c>
      <c r="B191" s="253">
        <v>15810</v>
      </c>
      <c r="C191" s="253">
        <v>95927</v>
      </c>
      <c r="D191" s="253">
        <v>70136</v>
      </c>
      <c r="E191" s="253">
        <v>90713</v>
      </c>
      <c r="F191" s="253">
        <v>-11961</v>
      </c>
      <c r="G191" s="253">
        <v>10654</v>
      </c>
      <c r="H191" s="253">
        <v>8370</v>
      </c>
    </row>
    <row r="192" spans="1:8" ht="15.75">
      <c r="A192" s="250" t="s">
        <v>12</v>
      </c>
      <c r="B192" s="251"/>
      <c r="C192" s="251"/>
      <c r="D192" s="251"/>
      <c r="E192" s="251"/>
      <c r="F192" s="251"/>
      <c r="G192" s="251"/>
      <c r="H192" s="251"/>
    </row>
    <row r="193" spans="1:8" ht="15.75">
      <c r="A193" s="250" t="s">
        <v>66</v>
      </c>
      <c r="B193" s="251">
        <v>47101</v>
      </c>
      <c r="C193" s="251">
        <v>79301</v>
      </c>
      <c r="D193" s="251">
        <v>61246</v>
      </c>
      <c r="E193" s="251">
        <v>474</v>
      </c>
      <c r="F193" s="251"/>
      <c r="G193" s="251"/>
      <c r="H193" s="251"/>
    </row>
    <row r="194" spans="1:8" ht="15.75">
      <c r="A194" s="250" t="s">
        <v>67</v>
      </c>
      <c r="B194" s="251">
        <v>-965895</v>
      </c>
      <c r="C194" s="251">
        <v>-917749</v>
      </c>
      <c r="D194" s="251">
        <v>-920068</v>
      </c>
      <c r="E194" s="251">
        <v>-967484</v>
      </c>
      <c r="F194" s="251"/>
      <c r="G194" s="251"/>
      <c r="H194" s="251"/>
    </row>
    <row r="195" spans="1:8" ht="15.75">
      <c r="A195" s="250" t="s">
        <v>68</v>
      </c>
      <c r="B195" s="251">
        <v>65316</v>
      </c>
      <c r="C195" s="251">
        <v>83230</v>
      </c>
      <c r="D195" s="251">
        <v>82667</v>
      </c>
      <c r="E195" s="251">
        <v>84801</v>
      </c>
      <c r="F195" s="251"/>
      <c r="G195" s="251"/>
      <c r="H195" s="251"/>
    </row>
    <row r="196" spans="1:8" ht="15.75">
      <c r="A196" s="250" t="s">
        <v>69</v>
      </c>
      <c r="B196" s="251">
        <v>-900579</v>
      </c>
      <c r="C196" s="251">
        <v>-834519</v>
      </c>
      <c r="D196" s="251">
        <v>-837401</v>
      </c>
      <c r="E196" s="251">
        <v>-882683</v>
      </c>
      <c r="F196" s="251"/>
      <c r="G196" s="251"/>
      <c r="H196" s="251"/>
    </row>
    <row r="197" spans="1:8" ht="15.75">
      <c r="A197" s="250" t="s">
        <v>70</v>
      </c>
      <c r="B197" s="251">
        <v>75133</v>
      </c>
      <c r="C197" s="251">
        <v>81278</v>
      </c>
      <c r="D197" s="251">
        <v>81404</v>
      </c>
      <c r="E197" s="251">
        <v>80233</v>
      </c>
      <c r="F197" s="251">
        <v>83447</v>
      </c>
      <c r="G197" s="251">
        <v>87211</v>
      </c>
      <c r="H197" s="251">
        <v>91761</v>
      </c>
    </row>
    <row r="198" spans="1:8" ht="15.75">
      <c r="A198" s="250" t="s">
        <v>71</v>
      </c>
      <c r="B198" s="251">
        <v>12750</v>
      </c>
      <c r="C198" s="251">
        <v>-2435</v>
      </c>
      <c r="D198" s="251">
        <v>-2407</v>
      </c>
      <c r="E198" s="251">
        <v>14800</v>
      </c>
      <c r="F198" s="251"/>
      <c r="G198" s="251"/>
      <c r="H198" s="251"/>
    </row>
    <row r="199" spans="1:8" ht="15.75">
      <c r="A199" s="250" t="s">
        <v>72</v>
      </c>
      <c r="B199" s="251">
        <v>106783</v>
      </c>
      <c r="C199" s="251">
        <v>40455</v>
      </c>
      <c r="D199" s="251">
        <v>40691</v>
      </c>
      <c r="E199" s="251">
        <v>90486</v>
      </c>
      <c r="F199" s="251"/>
      <c r="G199" s="251"/>
      <c r="H199" s="251"/>
    </row>
    <row r="200" spans="1:8" ht="15.75">
      <c r="A200" s="250" t="s">
        <v>73</v>
      </c>
      <c r="B200" s="251">
        <v>669598</v>
      </c>
      <c r="C200" s="251">
        <v>743264</v>
      </c>
      <c r="D200" s="251">
        <v>742965</v>
      </c>
      <c r="E200" s="251">
        <v>783258</v>
      </c>
      <c r="F200" s="251"/>
      <c r="G200" s="251"/>
      <c r="H200" s="251"/>
    </row>
    <row r="201" spans="1:8" ht="15.75">
      <c r="A201" s="250" t="s">
        <v>74</v>
      </c>
      <c r="B201" s="251">
        <v>5024</v>
      </c>
      <c r="C201" s="251">
        <v>-11417</v>
      </c>
      <c r="D201" s="251">
        <v>-16362</v>
      </c>
      <c r="E201" s="251">
        <v>4145</v>
      </c>
      <c r="F201" s="251">
        <v>-21967</v>
      </c>
      <c r="G201" s="251">
        <v>-18922</v>
      </c>
      <c r="H201" s="251">
        <v>22649</v>
      </c>
    </row>
    <row r="202" spans="1:8" ht="15.75">
      <c r="A202" s="250"/>
      <c r="B202" s="251"/>
      <c r="C202" s="251"/>
      <c r="D202" s="251"/>
      <c r="E202" s="251"/>
      <c r="F202" s="251"/>
      <c r="G202" s="251"/>
      <c r="H202" s="251"/>
    </row>
    <row r="203" spans="1:8" ht="15.75">
      <c r="A203" s="250" t="s">
        <v>83</v>
      </c>
      <c r="B203" s="251"/>
      <c r="C203" s="251"/>
      <c r="D203" s="251"/>
      <c r="E203" s="251"/>
      <c r="F203" s="251">
        <v>-73441</v>
      </c>
      <c r="G203" s="251">
        <v>-57635</v>
      </c>
      <c r="H203" s="251">
        <v>-106040</v>
      </c>
    </row>
    <row r="204" spans="1:8" ht="15.75">
      <c r="A204" s="255"/>
      <c r="B204" s="256">
        <v>3</v>
      </c>
      <c r="C204" s="256"/>
      <c r="D204" s="256"/>
      <c r="E204" s="256"/>
      <c r="F204" s="256"/>
      <c r="G204" s="256"/>
      <c r="H204" s="256"/>
    </row>
    <row r="205" spans="1:8" ht="15.75">
      <c r="A205" s="252" t="s">
        <v>92</v>
      </c>
      <c r="B205" s="249">
        <v>435667</v>
      </c>
      <c r="C205" s="253">
        <v>480620</v>
      </c>
      <c r="D205" s="253">
        <v>454829</v>
      </c>
      <c r="E205" s="253">
        <v>526380</v>
      </c>
      <c r="F205" s="253">
        <v>514419</v>
      </c>
      <c r="G205" s="253">
        <v>525073</v>
      </c>
      <c r="H205" s="253">
        <v>533443</v>
      </c>
    </row>
    <row r="206" spans="1:8" ht="15.75">
      <c r="A206" s="250" t="s">
        <v>12</v>
      </c>
      <c r="B206" s="251"/>
      <c r="C206" s="251"/>
      <c r="D206" s="251"/>
      <c r="E206" s="251"/>
      <c r="F206" s="251"/>
      <c r="G206" s="251"/>
      <c r="H206" s="251"/>
    </row>
    <row r="207" spans="1:8" ht="15.75">
      <c r="A207" s="250" t="s">
        <v>66</v>
      </c>
      <c r="B207" s="251">
        <v>79361</v>
      </c>
      <c r="C207" s="251">
        <v>108301</v>
      </c>
      <c r="D207" s="251">
        <v>90246</v>
      </c>
      <c r="E207" s="251">
        <v>74835</v>
      </c>
      <c r="F207" s="251"/>
      <c r="G207" s="251"/>
      <c r="H207" s="251"/>
    </row>
    <row r="208" spans="1:8" ht="15.75">
      <c r="A208" s="250" t="s">
        <v>67</v>
      </c>
      <c r="B208" s="251">
        <v>-813545</v>
      </c>
      <c r="C208" s="251">
        <v>-689567</v>
      </c>
      <c r="D208" s="251">
        <v>-691886</v>
      </c>
      <c r="E208" s="251">
        <v>-837529</v>
      </c>
      <c r="F208" s="251"/>
      <c r="G208" s="251"/>
      <c r="H208" s="251"/>
    </row>
    <row r="209" spans="1:8" ht="15.75">
      <c r="A209" s="250" t="s">
        <v>68</v>
      </c>
      <c r="B209" s="251">
        <v>164867</v>
      </c>
      <c r="C209" s="251">
        <v>156978</v>
      </c>
      <c r="D209" s="251">
        <v>156415</v>
      </c>
      <c r="E209" s="251">
        <v>109668</v>
      </c>
      <c r="F209" s="251"/>
      <c r="G209" s="251"/>
      <c r="H209" s="251"/>
    </row>
    <row r="210" spans="1:8" ht="15.75">
      <c r="A210" s="250" t="s">
        <v>69</v>
      </c>
      <c r="B210" s="251">
        <v>-648678</v>
      </c>
      <c r="C210" s="251">
        <v>-532589</v>
      </c>
      <c r="D210" s="251">
        <v>-535471</v>
      </c>
      <c r="E210" s="251">
        <v>-727861</v>
      </c>
      <c r="F210" s="251"/>
      <c r="G210" s="251"/>
      <c r="H210" s="251"/>
    </row>
    <row r="211" spans="1:8" ht="15.75">
      <c r="A211" s="250" t="s">
        <v>70</v>
      </c>
      <c r="B211" s="251">
        <v>115603</v>
      </c>
      <c r="C211" s="251">
        <v>85278</v>
      </c>
      <c r="D211" s="251">
        <v>85404</v>
      </c>
      <c r="E211" s="251">
        <v>150836</v>
      </c>
      <c r="F211" s="251">
        <v>87447</v>
      </c>
      <c r="G211" s="251">
        <v>174658</v>
      </c>
      <c r="H211" s="251">
        <v>266419</v>
      </c>
    </row>
    <row r="212" spans="1:8" ht="15.75">
      <c r="A212" s="250" t="s">
        <v>71</v>
      </c>
      <c r="B212" s="251">
        <v>31182</v>
      </c>
      <c r="C212" s="251">
        <v>12338</v>
      </c>
      <c r="D212" s="251">
        <v>12366</v>
      </c>
      <c r="E212" s="251">
        <v>40982</v>
      </c>
      <c r="F212" s="251"/>
      <c r="G212" s="251"/>
      <c r="H212" s="251"/>
    </row>
    <row r="213" spans="1:8" ht="15.75">
      <c r="A213" s="250" t="s">
        <v>72</v>
      </c>
      <c r="B213" s="251">
        <v>139345</v>
      </c>
      <c r="C213" s="251">
        <v>57455</v>
      </c>
      <c r="D213" s="251">
        <v>57691</v>
      </c>
      <c r="E213" s="251">
        <v>149831</v>
      </c>
      <c r="F213" s="251"/>
      <c r="G213" s="251"/>
      <c r="H213" s="251"/>
    </row>
    <row r="214" spans="1:8" ht="15.75">
      <c r="A214" s="250" t="s">
        <v>73</v>
      </c>
      <c r="B214" s="251">
        <v>678382</v>
      </c>
      <c r="C214" s="251">
        <v>743264</v>
      </c>
      <c r="D214" s="251">
        <v>742965</v>
      </c>
      <c r="E214" s="251">
        <v>793140</v>
      </c>
      <c r="F214" s="251"/>
      <c r="G214" s="251"/>
      <c r="H214" s="251"/>
    </row>
    <row r="215" spans="1:8" ht="15.75">
      <c r="A215" s="250" t="s">
        <v>74</v>
      </c>
      <c r="B215" s="251">
        <v>40472</v>
      </c>
      <c r="C215" s="251">
        <v>6573</v>
      </c>
      <c r="D215" s="251">
        <v>1628</v>
      </c>
      <c r="E215" s="251">
        <v>44617</v>
      </c>
      <c r="F215" s="251">
        <v>22650</v>
      </c>
      <c r="G215" s="251">
        <v>3728</v>
      </c>
      <c r="H215" s="251">
        <v>26377</v>
      </c>
    </row>
    <row r="216" spans="1:8" ht="15.75">
      <c r="A216" s="250"/>
      <c r="B216" s="251"/>
      <c r="C216" s="251"/>
      <c r="D216" s="251"/>
      <c r="E216" s="251"/>
      <c r="F216" s="251"/>
      <c r="G216" s="251"/>
      <c r="H216" s="251"/>
    </row>
    <row r="217" spans="1:8" ht="15.75">
      <c r="A217" s="250" t="s">
        <v>83</v>
      </c>
      <c r="B217" s="251"/>
      <c r="C217" s="251"/>
      <c r="D217" s="251"/>
      <c r="E217" s="251"/>
      <c r="F217" s="251">
        <v>404322</v>
      </c>
      <c r="G217" s="251">
        <v>346687</v>
      </c>
      <c r="H217" s="251">
        <v>240647</v>
      </c>
    </row>
    <row r="218" spans="1:8" ht="15.75">
      <c r="A218" s="250"/>
      <c r="B218" s="251"/>
      <c r="C218" s="251"/>
      <c r="D218" s="251"/>
      <c r="E218" s="251"/>
      <c r="F218" s="251"/>
      <c r="G218" s="251"/>
      <c r="H218" s="251"/>
    </row>
    <row r="219" spans="1:8" ht="15.75">
      <c r="A219" s="248" t="s">
        <v>93</v>
      </c>
      <c r="B219" s="249">
        <v>435667</v>
      </c>
      <c r="C219" s="249">
        <v>480620</v>
      </c>
      <c r="D219" s="249">
        <v>454829</v>
      </c>
      <c r="E219" s="249">
        <v>526380</v>
      </c>
      <c r="F219" s="249"/>
      <c r="G219" s="249"/>
      <c r="H219" s="249"/>
    </row>
    <row r="220" spans="1:8" ht="15.75">
      <c r="A220" s="250" t="s">
        <v>12</v>
      </c>
      <c r="B220" s="251"/>
      <c r="C220" s="251"/>
      <c r="D220" s="251"/>
      <c r="E220" s="251"/>
      <c r="F220" s="251"/>
      <c r="G220" s="251"/>
      <c r="H220" s="251"/>
    </row>
    <row r="221" spans="1:8" ht="15.75">
      <c r="A221" s="250" t="s">
        <v>66</v>
      </c>
      <c r="B221" s="251">
        <v>74361</v>
      </c>
      <c r="C221" s="251">
        <v>30000</v>
      </c>
      <c r="D221" s="251">
        <v>30000</v>
      </c>
      <c r="E221" s="251">
        <v>74835</v>
      </c>
      <c r="F221" s="251"/>
      <c r="G221" s="251"/>
      <c r="H221" s="251"/>
    </row>
    <row r="222" spans="1:8" ht="15.75">
      <c r="A222" s="250" t="s">
        <v>67</v>
      </c>
      <c r="B222" s="251">
        <v>129955</v>
      </c>
      <c r="C222" s="251">
        <v>253731</v>
      </c>
      <c r="D222" s="251">
        <v>233420</v>
      </c>
      <c r="E222" s="251">
        <v>273260</v>
      </c>
      <c r="F222" s="251"/>
      <c r="G222" s="251"/>
      <c r="H222" s="251"/>
    </row>
    <row r="223" spans="1:8" ht="15.75">
      <c r="A223" s="250" t="s">
        <v>68</v>
      </c>
      <c r="B223" s="251">
        <v>24867</v>
      </c>
      <c r="C223" s="251">
        <v>156978</v>
      </c>
      <c r="D223" s="251">
        <v>156415</v>
      </c>
      <c r="E223" s="251">
        <v>109668</v>
      </c>
      <c r="F223" s="251"/>
      <c r="G223" s="251"/>
      <c r="H223" s="251"/>
    </row>
    <row r="224" spans="1:8" ht="15.75">
      <c r="A224" s="250" t="s">
        <v>69</v>
      </c>
      <c r="B224" s="251">
        <v>154822</v>
      </c>
      <c r="C224" s="251">
        <v>410709</v>
      </c>
      <c r="D224" s="251">
        <v>389835</v>
      </c>
      <c r="E224" s="251">
        <v>382928</v>
      </c>
      <c r="F224" s="251"/>
      <c r="G224" s="251"/>
      <c r="H224" s="251"/>
    </row>
    <row r="225" spans="1:8" ht="15.75">
      <c r="A225" s="250" t="s">
        <v>94</v>
      </c>
      <c r="B225" s="251">
        <v>70603</v>
      </c>
      <c r="C225" s="251">
        <v>4000</v>
      </c>
      <c r="D225" s="251">
        <v>4000</v>
      </c>
      <c r="E225" s="251">
        <v>4000</v>
      </c>
      <c r="F225" s="251"/>
      <c r="G225" s="251"/>
      <c r="H225" s="251"/>
    </row>
    <row r="226" spans="1:8" ht="15.75">
      <c r="A226" s="250" t="s">
        <v>71</v>
      </c>
      <c r="B226" s="251">
        <v>26182</v>
      </c>
      <c r="C226" s="251">
        <v>12338</v>
      </c>
      <c r="D226" s="251">
        <v>12366</v>
      </c>
      <c r="E226" s="251">
        <v>5000</v>
      </c>
      <c r="F226" s="251"/>
      <c r="G226" s="251"/>
      <c r="H226" s="251"/>
    </row>
    <row r="227" spans="1:8" ht="15.75">
      <c r="A227" s="250" t="s">
        <v>72</v>
      </c>
      <c r="B227" s="251">
        <v>59345</v>
      </c>
      <c r="C227" s="251">
        <v>17000</v>
      </c>
      <c r="D227" s="251">
        <v>17000</v>
      </c>
      <c r="E227" s="251">
        <v>15000</v>
      </c>
      <c r="F227" s="251"/>
      <c r="G227" s="251"/>
      <c r="H227" s="251"/>
    </row>
    <row r="228" spans="1:8" ht="15.75">
      <c r="A228" s="250" t="s">
        <v>73</v>
      </c>
      <c r="B228" s="251">
        <v>9882</v>
      </c>
      <c r="C228" s="251">
        <v>0</v>
      </c>
      <c r="D228" s="251">
        <v>0</v>
      </c>
      <c r="E228" s="251">
        <v>0</v>
      </c>
      <c r="F228" s="251"/>
      <c r="G228" s="251"/>
      <c r="H228" s="251"/>
    </row>
    <row r="229" spans="1:8" ht="16.5" thickBot="1">
      <c r="A229" s="259" t="s">
        <v>74</v>
      </c>
      <c r="B229" s="260">
        <v>40472</v>
      </c>
      <c r="C229" s="260">
        <v>6573</v>
      </c>
      <c r="D229" s="260">
        <v>1628</v>
      </c>
      <c r="E229" s="260">
        <v>44617</v>
      </c>
      <c r="F229" s="251"/>
      <c r="G229" s="251"/>
      <c r="H229" s="251"/>
    </row>
    <row r="230" spans="1:8" ht="16.5" thickTop="1">
      <c r="A230" s="250"/>
      <c r="B230" s="251"/>
      <c r="C230" s="251"/>
      <c r="D230" s="251"/>
      <c r="E230" s="251"/>
      <c r="F230" s="261"/>
      <c r="G230" s="261"/>
      <c r="H230" s="261"/>
    </row>
    <row r="231" spans="1:8" ht="15.75">
      <c r="A231" s="252" t="s">
        <v>95</v>
      </c>
      <c r="B231" s="253">
        <v>768596</v>
      </c>
      <c r="C231" s="253">
        <v>800876</v>
      </c>
      <c r="D231" s="253">
        <v>800876</v>
      </c>
      <c r="E231" s="253">
        <v>829593</v>
      </c>
      <c r="F231" s="253">
        <v>916307</v>
      </c>
      <c r="G231" s="253">
        <v>1022057</v>
      </c>
      <c r="H231" s="253">
        <v>1148545</v>
      </c>
    </row>
    <row r="232" spans="1:8" ht="15.75">
      <c r="A232" s="250" t="s">
        <v>12</v>
      </c>
      <c r="B232" s="251"/>
      <c r="C232" s="251"/>
      <c r="D232" s="251"/>
      <c r="E232" s="251"/>
      <c r="F232" s="251"/>
      <c r="G232" s="251"/>
      <c r="H232" s="251"/>
    </row>
    <row r="233" spans="1:8" ht="15.75">
      <c r="A233" s="250" t="s">
        <v>96</v>
      </c>
      <c r="B233" s="251">
        <v>663993</v>
      </c>
      <c r="C233" s="251">
        <v>695867</v>
      </c>
      <c r="D233" s="251">
        <v>695867</v>
      </c>
      <c r="E233" s="251">
        <v>715101</v>
      </c>
      <c r="F233" s="251">
        <v>804967</v>
      </c>
      <c r="G233" s="251">
        <v>899590</v>
      </c>
      <c r="H233" s="251">
        <v>1011346</v>
      </c>
    </row>
    <row r="234" spans="1:8" ht="15.75">
      <c r="A234" s="250" t="s">
        <v>97</v>
      </c>
      <c r="B234" s="251">
        <v>47359</v>
      </c>
      <c r="C234" s="251">
        <v>43670</v>
      </c>
      <c r="D234" s="251">
        <v>43670</v>
      </c>
      <c r="E234" s="251">
        <v>47433</v>
      </c>
      <c r="F234" s="251">
        <v>53386</v>
      </c>
      <c r="G234" s="251">
        <v>59660</v>
      </c>
      <c r="H234" s="251">
        <v>67069</v>
      </c>
    </row>
    <row r="235" spans="1:8" ht="15.75">
      <c r="A235" s="250" t="s">
        <v>98</v>
      </c>
      <c r="B235" s="251">
        <v>2618</v>
      </c>
      <c r="C235" s="251">
        <v>2903</v>
      </c>
      <c r="D235" s="251">
        <v>2903</v>
      </c>
      <c r="E235" s="251">
        <v>2410</v>
      </c>
      <c r="F235" s="251">
        <v>2713</v>
      </c>
      <c r="G235" s="251">
        <v>3031</v>
      </c>
      <c r="H235" s="251">
        <v>3408</v>
      </c>
    </row>
    <row r="236" spans="1:8" ht="15.75">
      <c r="A236" s="250" t="s">
        <v>99</v>
      </c>
      <c r="B236" s="251">
        <v>54399</v>
      </c>
      <c r="C236" s="251">
        <v>58233</v>
      </c>
      <c r="D236" s="251">
        <v>58233</v>
      </c>
      <c r="E236" s="251">
        <v>64391</v>
      </c>
      <c r="F236" s="251">
        <v>54959</v>
      </c>
      <c r="G236" s="251">
        <v>59463</v>
      </c>
      <c r="H236" s="251">
        <v>66375</v>
      </c>
    </row>
    <row r="237" spans="1:8" ht="15.75">
      <c r="A237" s="250" t="s">
        <v>100</v>
      </c>
      <c r="B237" s="251">
        <v>227</v>
      </c>
      <c r="C237" s="251">
        <v>203</v>
      </c>
      <c r="D237" s="251">
        <v>203</v>
      </c>
      <c r="E237" s="251">
        <v>258</v>
      </c>
      <c r="F237" s="251">
        <v>282</v>
      </c>
      <c r="G237" s="251">
        <v>313</v>
      </c>
      <c r="H237" s="251">
        <v>347</v>
      </c>
    </row>
    <row r="238" spans="1:8" ht="16.5" thickBot="1">
      <c r="A238" s="259"/>
      <c r="B238" s="260"/>
      <c r="C238" s="260"/>
      <c r="D238" s="260"/>
      <c r="E238" s="260"/>
      <c r="F238" s="260"/>
      <c r="G238" s="260"/>
      <c r="H238" s="260"/>
    </row>
    <row r="239" spans="1:8" ht="16.5" thickTop="1">
      <c r="A239" s="262" t="s">
        <v>101</v>
      </c>
      <c r="B239" s="253">
        <v>800202</v>
      </c>
      <c r="C239" s="253">
        <v>836442</v>
      </c>
      <c r="D239" s="253">
        <v>836442</v>
      </c>
      <c r="E239" s="253">
        <v>859518</v>
      </c>
      <c r="F239" s="253">
        <v>947881</v>
      </c>
      <c r="G239" s="253">
        <v>1055707</v>
      </c>
      <c r="H239" s="253">
        <v>1184508</v>
      </c>
    </row>
    <row r="240" spans="1:8" ht="15.75">
      <c r="A240" s="250" t="s">
        <v>12</v>
      </c>
      <c r="B240" s="251"/>
      <c r="C240" s="251"/>
      <c r="D240" s="251"/>
      <c r="E240" s="251"/>
      <c r="F240" s="251"/>
      <c r="G240" s="251"/>
      <c r="H240" s="251"/>
    </row>
    <row r="241" spans="1:8" ht="15.75">
      <c r="A241" s="250" t="s">
        <v>102</v>
      </c>
      <c r="B241" s="251">
        <v>710227</v>
      </c>
      <c r="C241" s="251">
        <v>738728</v>
      </c>
      <c r="D241" s="251">
        <v>738728</v>
      </c>
      <c r="E241" s="251">
        <v>761119</v>
      </c>
      <c r="F241" s="251">
        <v>856760</v>
      </c>
      <c r="G241" s="251">
        <v>957470</v>
      </c>
      <c r="H241" s="251">
        <v>1076414</v>
      </c>
    </row>
    <row r="242" spans="1:8" ht="15.75">
      <c r="A242" s="250" t="s">
        <v>103</v>
      </c>
      <c r="B242" s="251">
        <v>54123</v>
      </c>
      <c r="C242" s="251">
        <v>57942</v>
      </c>
      <c r="D242" s="251">
        <v>57942</v>
      </c>
      <c r="E242" s="251">
        <v>64069</v>
      </c>
      <c r="F242" s="251">
        <v>54684</v>
      </c>
      <c r="G242" s="251">
        <v>59166</v>
      </c>
      <c r="H242" s="251">
        <v>66043</v>
      </c>
    </row>
    <row r="243" spans="1:8" ht="15.75">
      <c r="A243" s="250" t="s">
        <v>104</v>
      </c>
      <c r="B243" s="251">
        <v>227</v>
      </c>
      <c r="C243" s="251">
        <v>203</v>
      </c>
      <c r="D243" s="251">
        <v>203</v>
      </c>
      <c r="E243" s="251">
        <v>258</v>
      </c>
      <c r="F243" s="251">
        <v>282</v>
      </c>
      <c r="G243" s="251">
        <v>313</v>
      </c>
      <c r="H243" s="251">
        <v>347</v>
      </c>
    </row>
    <row r="244" spans="1:8" ht="15.75">
      <c r="A244" s="250" t="s">
        <v>105</v>
      </c>
      <c r="B244" s="251">
        <v>149</v>
      </c>
      <c r="C244" s="251">
        <v>0</v>
      </c>
      <c r="D244" s="251">
        <v>0</v>
      </c>
      <c r="E244" s="251">
        <v>92</v>
      </c>
      <c r="F244" s="251">
        <v>0</v>
      </c>
      <c r="G244" s="251">
        <v>0</v>
      </c>
      <c r="H244" s="251">
        <v>0</v>
      </c>
    </row>
    <row r="245" spans="1:8" ht="16.5" thickBot="1">
      <c r="A245" s="259" t="s">
        <v>106</v>
      </c>
      <c r="B245" s="260">
        <v>35476</v>
      </c>
      <c r="C245" s="260">
        <v>39569</v>
      </c>
      <c r="D245" s="260">
        <v>39569</v>
      </c>
      <c r="E245" s="260">
        <v>33980</v>
      </c>
      <c r="F245" s="260">
        <v>36155</v>
      </c>
      <c r="G245" s="260">
        <v>38758</v>
      </c>
      <c r="H245" s="260">
        <v>41704</v>
      </c>
    </row>
    <row r="246" spans="1:8" ht="16.5" thickTop="1">
      <c r="A246" s="242"/>
      <c r="B246" s="236"/>
      <c r="C246" s="257"/>
      <c r="D246" s="257"/>
      <c r="E246" s="257"/>
      <c r="F246" s="257"/>
      <c r="G246" s="257"/>
      <c r="H246" s="257"/>
    </row>
    <row r="247" spans="1:8" ht="15.75">
      <c r="A247" s="5" t="s">
        <v>107</v>
      </c>
      <c r="B247" s="257"/>
      <c r="C247" s="257"/>
      <c r="D247" s="257"/>
      <c r="E247" s="257"/>
      <c r="F247" s="257"/>
      <c r="G247" s="257"/>
      <c r="H247" s="257"/>
    </row>
    <row r="248" spans="1:8" ht="15.75">
      <c r="A248" s="233" t="s">
        <v>108</v>
      </c>
      <c r="B248" s="236"/>
      <c r="C248" s="257"/>
      <c r="D248" s="257"/>
      <c r="E248" s="257"/>
      <c r="F248" s="257"/>
      <c r="G248" s="257"/>
      <c r="H248" s="257"/>
    </row>
    <row r="249" spans="1:8" ht="15.75">
      <c r="A249" s="233" t="s">
        <v>109</v>
      </c>
      <c r="B249" s="236"/>
      <c r="C249" s="257"/>
      <c r="D249" s="257"/>
      <c r="E249" s="257"/>
      <c r="F249" s="257"/>
      <c r="G249" s="257"/>
      <c r="H249" s="257"/>
    </row>
    <row r="250" spans="1:8" ht="15.75">
      <c r="A250" s="6" t="s">
        <v>110</v>
      </c>
      <c r="B250" s="236"/>
      <c r="C250" s="257"/>
      <c r="D250" s="257"/>
      <c r="E250" s="257"/>
      <c r="F250" s="257"/>
      <c r="G250" s="257"/>
      <c r="H250" s="257"/>
    </row>
  </sheetData>
  <sheetProtection/>
  <mergeCells count="7">
    <mergeCell ref="G12:H12"/>
    <mergeCell ref="A12:A13"/>
    <mergeCell ref="B12:B13"/>
    <mergeCell ref="C12:C13"/>
    <mergeCell ref="D12:D13"/>
    <mergeCell ref="E12:E13"/>
    <mergeCell ref="F12:F13"/>
  </mergeCells>
  <printOptions/>
  <pageMargins left="0.7086614173228347" right="0.7086614173228347" top="0.4330708661417323" bottom="0.2755905511811024" header="0.31496062992125984" footer="0.31496062992125984"/>
  <pageSetup fitToHeight="1" fitToWidth="1" horizontalDpi="600" verticalDpi="600" orientation="portrait" paperSize="8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3">
      <selection activeCell="E19" sqref="E19"/>
    </sheetView>
  </sheetViews>
  <sheetFormatPr defaultColWidth="9.00390625" defaultRowHeight="14.25"/>
  <cols>
    <col min="1" max="1" width="4.00390625" style="204" customWidth="1"/>
    <col min="2" max="2" width="47.50390625" style="204" customWidth="1"/>
    <col min="3" max="3" width="11.125" style="204" customWidth="1"/>
    <col min="4" max="4" width="11.125" style="208" customWidth="1"/>
    <col min="5" max="5" width="10.375" style="204" customWidth="1"/>
    <col min="6" max="6" width="10.50390625" style="204" customWidth="1"/>
    <col min="7" max="7" width="10.375" style="204" customWidth="1"/>
    <col min="8" max="16384" width="9.00390625" style="204" customWidth="1"/>
  </cols>
  <sheetData>
    <row r="1" spans="4:7" ht="12">
      <c r="D1" s="205"/>
      <c r="E1" s="205"/>
      <c r="F1" s="205"/>
      <c r="G1" s="205"/>
    </row>
    <row r="2" spans="4:7" ht="18.75" customHeight="1">
      <c r="D2" s="205"/>
      <c r="E2" s="205"/>
      <c r="F2" s="205"/>
      <c r="G2" s="206" t="s">
        <v>368</v>
      </c>
    </row>
    <row r="3" spans="2:7" ht="21.75" customHeight="1">
      <c r="B3" s="207" t="s">
        <v>369</v>
      </c>
      <c r="G3" s="209"/>
    </row>
    <row r="4" spans="2:4" ht="7.5" customHeight="1">
      <c r="B4" s="207"/>
      <c r="C4" s="205"/>
      <c r="D4" s="204"/>
    </row>
    <row r="5" spans="2:4" ht="21.75" customHeight="1">
      <c r="B5" s="207"/>
      <c r="C5" s="205"/>
      <c r="D5" s="204"/>
    </row>
    <row r="6" spans="3:7" ht="12">
      <c r="C6" s="208"/>
      <c r="D6" s="205"/>
      <c r="E6" s="205"/>
      <c r="F6" s="205"/>
      <c r="G6" s="210" t="s">
        <v>2</v>
      </c>
    </row>
    <row r="7" spans="2:7" ht="18.75" customHeight="1">
      <c r="B7" s="270" t="s">
        <v>3</v>
      </c>
      <c r="C7" s="272" t="s">
        <v>370</v>
      </c>
      <c r="D7" s="273"/>
      <c r="E7" s="273"/>
      <c r="F7" s="273"/>
      <c r="G7" s="274"/>
    </row>
    <row r="8" spans="2:7" ht="16.5" customHeight="1">
      <c r="B8" s="271"/>
      <c r="C8" s="211" t="s">
        <v>371</v>
      </c>
      <c r="D8" s="212" t="s">
        <v>372</v>
      </c>
      <c r="E8" s="212">
        <v>2012</v>
      </c>
      <c r="F8" s="212">
        <v>2013</v>
      </c>
      <c r="G8" s="212">
        <v>2014</v>
      </c>
    </row>
    <row r="9" spans="2:7" ht="12">
      <c r="B9" s="213"/>
      <c r="C9" s="213"/>
      <c r="D9" s="214"/>
      <c r="E9" s="215"/>
      <c r="F9" s="213"/>
      <c r="G9" s="216"/>
    </row>
    <row r="10" spans="2:7" ht="12">
      <c r="B10" s="217" t="s">
        <v>373</v>
      </c>
      <c r="C10" s="218">
        <f>+C12+C15+C16+C19+C20</f>
        <v>6735522</v>
      </c>
      <c r="D10" s="218">
        <f>+D12+D15+D16+D19+D20</f>
        <v>6702972.21</v>
      </c>
      <c r="E10" s="218">
        <f>+E12+E15+E16+E19+E20</f>
        <v>7017782.21</v>
      </c>
      <c r="F10" s="218">
        <f>+F12+F15+F16+F19+F20</f>
        <v>7386922.21</v>
      </c>
      <c r="G10" s="218">
        <f>+G12+G15+G16+G19+G20</f>
        <v>7719398.21</v>
      </c>
    </row>
    <row r="11" spans="2:7" ht="12">
      <c r="B11" s="213" t="s">
        <v>374</v>
      </c>
      <c r="C11" s="219"/>
      <c r="D11" s="219"/>
      <c r="E11" s="220"/>
      <c r="F11" s="219"/>
      <c r="G11" s="219"/>
    </row>
    <row r="12" spans="2:7" ht="12">
      <c r="B12" s="213" t="s">
        <v>375</v>
      </c>
      <c r="C12" s="219">
        <v>4707783</v>
      </c>
      <c r="D12" s="219">
        <v>4715879</v>
      </c>
      <c r="E12" s="219">
        <v>3621179</v>
      </c>
      <c r="F12" s="219">
        <v>3766929</v>
      </c>
      <c r="G12" s="219">
        <v>3982524</v>
      </c>
    </row>
    <row r="13" spans="2:7" ht="14.25" customHeight="1" hidden="1">
      <c r="B13" s="221" t="s">
        <v>376</v>
      </c>
      <c r="C13" s="219">
        <v>0</v>
      </c>
      <c r="D13" s="219">
        <v>0</v>
      </c>
      <c r="E13" s="219">
        <v>0</v>
      </c>
      <c r="F13" s="219">
        <v>0</v>
      </c>
      <c r="G13" s="219">
        <v>0</v>
      </c>
    </row>
    <row r="14" spans="2:7" ht="14.25" customHeight="1">
      <c r="B14" s="221" t="s">
        <v>377</v>
      </c>
      <c r="C14" s="219">
        <v>167984</v>
      </c>
      <c r="D14" s="219">
        <v>170085</v>
      </c>
      <c r="E14" s="219">
        <v>137472</v>
      </c>
      <c r="F14" s="219">
        <v>141953</v>
      </c>
      <c r="G14" s="219">
        <v>147305</v>
      </c>
    </row>
    <row r="15" spans="2:7" ht="12">
      <c r="B15" s="213" t="s">
        <v>378</v>
      </c>
      <c r="C15" s="219">
        <v>14821</v>
      </c>
      <c r="D15" s="219">
        <v>14997</v>
      </c>
      <c r="E15" s="219">
        <v>15223</v>
      </c>
      <c r="F15" s="219">
        <v>15574</v>
      </c>
      <c r="G15" s="219">
        <v>15801</v>
      </c>
    </row>
    <row r="16" spans="2:7" s="208" customFormat="1" ht="12">
      <c r="B16" s="222" t="s">
        <v>379</v>
      </c>
      <c r="C16" s="218">
        <f>+C17</f>
        <v>1608733</v>
      </c>
      <c r="D16" s="218">
        <f>+D17</f>
        <v>1510704</v>
      </c>
      <c r="E16" s="218">
        <f>+E17</f>
        <v>2855000</v>
      </c>
      <c r="F16" s="218">
        <f>+F17</f>
        <v>3090000</v>
      </c>
      <c r="G16" s="218">
        <f>+G17</f>
        <v>3196000</v>
      </c>
    </row>
    <row r="17" spans="2:7" ht="12">
      <c r="B17" s="213" t="s">
        <v>380</v>
      </c>
      <c r="C17" s="219">
        <v>1608733</v>
      </c>
      <c r="D17" s="219">
        <v>1510704</v>
      </c>
      <c r="E17" s="219">
        <v>2855000</v>
      </c>
      <c r="F17" s="219">
        <v>3090000</v>
      </c>
      <c r="G17" s="219">
        <v>3196000</v>
      </c>
    </row>
    <row r="18" spans="2:7" ht="12">
      <c r="B18" s="223" t="s">
        <v>381</v>
      </c>
      <c r="C18" s="224"/>
      <c r="D18" s="225"/>
      <c r="E18" s="220"/>
      <c r="F18" s="219"/>
      <c r="G18" s="219"/>
    </row>
    <row r="19" spans="2:7" ht="12">
      <c r="B19" s="223" t="s">
        <v>382</v>
      </c>
      <c r="C19" s="219">
        <v>384693</v>
      </c>
      <c r="D19" s="220">
        <v>435667</v>
      </c>
      <c r="E19" s="220">
        <f>+D29</f>
        <v>526380.21</v>
      </c>
      <c r="F19" s="220">
        <f>+E29</f>
        <v>514419.20999999996</v>
      </c>
      <c r="G19" s="220">
        <f>+F29</f>
        <v>525073.21</v>
      </c>
    </row>
    <row r="20" spans="2:7" ht="12">
      <c r="B20" s="223" t="s">
        <v>383</v>
      </c>
      <c r="C20" s="219">
        <v>19492</v>
      </c>
      <c r="D20" s="219">
        <v>25725.21</v>
      </c>
      <c r="E20" s="219">
        <v>0</v>
      </c>
      <c r="F20" s="219">
        <v>0</v>
      </c>
      <c r="G20" s="219">
        <v>0</v>
      </c>
    </row>
    <row r="21" spans="2:7" ht="12">
      <c r="B21" s="213"/>
      <c r="C21" s="224"/>
      <c r="D21" s="225"/>
      <c r="E21" s="225"/>
      <c r="F21" s="219"/>
      <c r="G21" s="219"/>
    </row>
    <row r="22" spans="2:7" ht="12">
      <c r="B22" s="217" t="s">
        <v>384</v>
      </c>
      <c r="C22" s="218">
        <v>6254902</v>
      </c>
      <c r="D22" s="218">
        <v>6176592</v>
      </c>
      <c r="E22" s="218">
        <v>6503363</v>
      </c>
      <c r="F22" s="218">
        <v>6861849</v>
      </c>
      <c r="G22" s="218">
        <v>7185955</v>
      </c>
    </row>
    <row r="23" spans="2:7" ht="12">
      <c r="B23" s="213" t="s">
        <v>385</v>
      </c>
      <c r="C23" s="219"/>
      <c r="D23" s="219"/>
      <c r="E23" s="219"/>
      <c r="F23" s="219"/>
      <c r="G23" s="219"/>
    </row>
    <row r="24" spans="2:7" ht="12">
      <c r="B24" s="213" t="s">
        <v>386</v>
      </c>
      <c r="C24" s="219">
        <v>6069350</v>
      </c>
      <c r="D24" s="219">
        <v>6022097</v>
      </c>
      <c r="E24" s="219">
        <v>6387652</v>
      </c>
      <c r="F24" s="219">
        <v>6745162</v>
      </c>
      <c r="G24" s="219">
        <v>7105032</v>
      </c>
    </row>
    <row r="25" spans="2:7" ht="12">
      <c r="B25" s="213" t="s">
        <v>387</v>
      </c>
      <c r="C25" s="219">
        <v>135470</v>
      </c>
      <c r="D25" s="219">
        <v>115573</v>
      </c>
      <c r="E25" s="219">
        <v>115711</v>
      </c>
      <c r="F25" s="219">
        <v>116687</v>
      </c>
      <c r="G25" s="219">
        <v>80923</v>
      </c>
    </row>
    <row r="26" spans="2:7" ht="12">
      <c r="B26" s="213" t="s">
        <v>388</v>
      </c>
      <c r="C26" s="219">
        <v>50082</v>
      </c>
      <c r="D26" s="219">
        <v>38922</v>
      </c>
      <c r="E26" s="219">
        <v>0</v>
      </c>
      <c r="F26" s="219">
        <v>0</v>
      </c>
      <c r="G26" s="219">
        <v>0</v>
      </c>
    </row>
    <row r="27" spans="2:7" ht="12">
      <c r="B27" s="226"/>
      <c r="C27" s="227"/>
      <c r="D27" s="228"/>
      <c r="E27" s="228"/>
      <c r="F27" s="227"/>
      <c r="G27" s="227"/>
    </row>
    <row r="28" spans="2:7" ht="12">
      <c r="B28" s="213"/>
      <c r="C28" s="219"/>
      <c r="D28" s="220"/>
      <c r="E28" s="220"/>
      <c r="F28" s="219"/>
      <c r="G28" s="219"/>
    </row>
    <row r="29" spans="2:7" ht="12">
      <c r="B29" s="217" t="s">
        <v>92</v>
      </c>
      <c r="C29" s="218">
        <f>+C10-C22</f>
        <v>480620</v>
      </c>
      <c r="D29" s="218">
        <f>+D10-D22</f>
        <v>526380.21</v>
      </c>
      <c r="E29" s="218">
        <f>+E10-E22</f>
        <v>514419.20999999996</v>
      </c>
      <c r="F29" s="218">
        <f>+F10-F22</f>
        <v>525073.21</v>
      </c>
      <c r="G29" s="218">
        <f>+G10-G22</f>
        <v>533443.21</v>
      </c>
    </row>
    <row r="30" spans="2:7" ht="12">
      <c r="B30" s="213" t="s">
        <v>389</v>
      </c>
      <c r="C30" s="219">
        <v>-354103</v>
      </c>
      <c r="D30" s="219">
        <v>-422470.21</v>
      </c>
      <c r="E30" s="219">
        <f>+E32+E33</f>
        <v>-526380.21</v>
      </c>
      <c r="F30" s="219">
        <f>+F32+F33</f>
        <v>-514419.20999999996</v>
      </c>
      <c r="G30" s="219">
        <f>+G32+G33</f>
        <v>-525073.21</v>
      </c>
    </row>
    <row r="31" spans="2:7" ht="12">
      <c r="B31" s="213" t="s">
        <v>390</v>
      </c>
      <c r="C31" s="219"/>
      <c r="D31" s="220"/>
      <c r="E31" s="220"/>
      <c r="F31" s="219"/>
      <c r="G31" s="219"/>
    </row>
    <row r="32" spans="2:7" ht="12">
      <c r="B32" s="213" t="s">
        <v>391</v>
      </c>
      <c r="C32" s="219">
        <v>-404185</v>
      </c>
      <c r="D32" s="219">
        <v>-461392.21</v>
      </c>
      <c r="E32" s="219">
        <f>+D29*-1</f>
        <v>-526380.21</v>
      </c>
      <c r="F32" s="219">
        <f>+E29*-1</f>
        <v>-514419.20999999996</v>
      </c>
      <c r="G32" s="219">
        <f>+F29*-1</f>
        <v>-525073.21</v>
      </c>
    </row>
    <row r="33" spans="2:7" ht="12">
      <c r="B33" s="213" t="s">
        <v>392</v>
      </c>
      <c r="C33" s="219">
        <f>+C26</f>
        <v>50082</v>
      </c>
      <c r="D33" s="219">
        <f>+D26</f>
        <v>38922</v>
      </c>
      <c r="E33" s="219">
        <v>0</v>
      </c>
      <c r="F33" s="219">
        <v>0</v>
      </c>
      <c r="G33" s="219">
        <v>0</v>
      </c>
    </row>
    <row r="34" spans="2:7" ht="12">
      <c r="B34" s="213"/>
      <c r="C34" s="219"/>
      <c r="D34" s="220"/>
      <c r="E34" s="220"/>
      <c r="F34" s="219"/>
      <c r="G34" s="219"/>
    </row>
    <row r="35" spans="2:7" ht="12">
      <c r="B35" s="213" t="s">
        <v>393</v>
      </c>
      <c r="C35" s="219">
        <v>16360</v>
      </c>
      <c r="D35" s="220">
        <v>25761</v>
      </c>
      <c r="E35" s="220">
        <v>-112789</v>
      </c>
      <c r="F35" s="219">
        <v>-6570</v>
      </c>
      <c r="G35" s="219">
        <v>-12681</v>
      </c>
    </row>
    <row r="36" spans="2:7" ht="12">
      <c r="B36" s="213" t="s">
        <v>394</v>
      </c>
      <c r="C36" s="219"/>
      <c r="D36" s="220"/>
      <c r="E36" s="220"/>
      <c r="F36" s="219"/>
      <c r="G36" s="219"/>
    </row>
    <row r="37" spans="1:7" ht="15" customHeight="1">
      <c r="A37" s="204" t="s">
        <v>395</v>
      </c>
      <c r="B37" s="213" t="s">
        <v>396</v>
      </c>
      <c r="C37" s="219"/>
      <c r="D37" s="220"/>
      <c r="E37" s="220"/>
      <c r="F37" s="219"/>
      <c r="G37" s="219"/>
    </row>
    <row r="38" spans="2:7" ht="12">
      <c r="B38" s="221" t="s">
        <v>397</v>
      </c>
      <c r="C38" s="219">
        <v>-30590</v>
      </c>
      <c r="D38" s="219">
        <v>-13196.79</v>
      </c>
      <c r="E38" s="219">
        <v>0</v>
      </c>
      <c r="F38" s="219">
        <v>0</v>
      </c>
      <c r="G38" s="219">
        <v>0</v>
      </c>
    </row>
    <row r="39" spans="2:7" ht="12">
      <c r="B39" s="229"/>
      <c r="C39" s="227"/>
      <c r="D39" s="228"/>
      <c r="E39" s="228"/>
      <c r="F39" s="219"/>
      <c r="G39" s="219"/>
    </row>
    <row r="40" spans="2:7" ht="18" customHeight="1">
      <c r="B40" s="230" t="s">
        <v>398</v>
      </c>
      <c r="C40" s="231">
        <f>+C29+C30+C35+C38</f>
        <v>112287</v>
      </c>
      <c r="D40" s="231">
        <f>+D29+D30+D35+D38</f>
        <v>116474.20999999993</v>
      </c>
      <c r="E40" s="231">
        <f>+E29+E30+E35+E38</f>
        <v>-124750</v>
      </c>
      <c r="F40" s="232">
        <f>+F29+F30+F35+F38</f>
        <v>4084</v>
      </c>
      <c r="G40" s="232">
        <f>+G29+G30+G35+G38</f>
        <v>-4311</v>
      </c>
    </row>
    <row r="41" ht="12">
      <c r="D41" s="205"/>
    </row>
    <row r="44" spans="3:7" ht="12">
      <c r="C44" s="209"/>
      <c r="D44" s="209"/>
      <c r="E44" s="209"/>
      <c r="F44" s="209"/>
      <c r="G44" s="209"/>
    </row>
    <row r="45" ht="12">
      <c r="D45" s="205"/>
    </row>
    <row r="47" ht="12">
      <c r="C47" s="209"/>
    </row>
    <row r="50" spans="3:4" ht="12">
      <c r="C50" s="209"/>
      <c r="D50" s="209"/>
    </row>
    <row r="52" ht="12">
      <c r="C52" s="209"/>
    </row>
  </sheetData>
  <sheetProtection/>
  <mergeCells count="2">
    <mergeCell ref="B7:B8"/>
    <mergeCell ref="C7:G7"/>
  </mergeCells>
  <printOptions/>
  <pageMargins left="0.4724409448818898" right="0.4330708661417323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9"/>
  <sheetViews>
    <sheetView zoomScalePageLayoutView="0" workbookViewId="0" topLeftCell="E1">
      <selection activeCell="A4" sqref="A4:O26"/>
    </sheetView>
  </sheetViews>
  <sheetFormatPr defaultColWidth="9.00390625" defaultRowHeight="14.25"/>
  <cols>
    <col min="1" max="1" width="6.25390625" style="137" customWidth="1"/>
    <col min="2" max="2" width="9.25390625" style="137" customWidth="1"/>
    <col min="3" max="3" width="6.875" style="137" customWidth="1"/>
    <col min="4" max="4" width="9.375" style="137" customWidth="1"/>
    <col min="5" max="5" width="9.625" style="137" customWidth="1"/>
    <col min="6" max="6" width="7.625" style="137" customWidth="1"/>
    <col min="7" max="7" width="9.00390625" style="137" customWidth="1"/>
    <col min="8" max="8" width="11.00390625" style="137" customWidth="1"/>
    <col min="9" max="9" width="34.75390625" style="137" customWidth="1"/>
    <col min="10" max="15" width="13.00390625" style="137" customWidth="1"/>
    <col min="16" max="16" width="11.375" style="137" customWidth="1"/>
    <col min="17" max="17" width="9.875" style="137" customWidth="1"/>
    <col min="18" max="22" width="11.375" style="137" customWidth="1"/>
    <col min="23" max="23" width="12.375" style="137" customWidth="1"/>
    <col min="24" max="16384" width="9.00390625" style="137" customWidth="1"/>
  </cols>
  <sheetData>
    <row r="3" ht="15">
      <c r="K3" s="138"/>
    </row>
    <row r="4" spans="1:15" ht="15">
      <c r="A4" s="139"/>
      <c r="B4" s="140"/>
      <c r="O4" s="138" t="s">
        <v>332</v>
      </c>
    </row>
    <row r="6" ht="15">
      <c r="A6" s="141" t="s">
        <v>333</v>
      </c>
    </row>
    <row r="7" ht="15">
      <c r="A7" s="141"/>
    </row>
    <row r="8" spans="1:15" ht="15">
      <c r="A8" s="139"/>
      <c r="O8" s="138" t="s">
        <v>334</v>
      </c>
    </row>
    <row r="9" spans="1:15" ht="17.25" customHeight="1">
      <c r="A9" s="281" t="s">
        <v>335</v>
      </c>
      <c r="B9" s="282"/>
      <c r="C9" s="282"/>
      <c r="D9" s="283"/>
      <c r="E9" s="281" t="s">
        <v>336</v>
      </c>
      <c r="F9" s="282"/>
      <c r="G9" s="282"/>
      <c r="H9" s="283"/>
      <c r="I9" s="142"/>
      <c r="J9" s="284" t="s">
        <v>337</v>
      </c>
      <c r="K9" s="284" t="s">
        <v>338</v>
      </c>
      <c r="L9" s="284" t="s">
        <v>339</v>
      </c>
      <c r="M9" s="279" t="s">
        <v>8</v>
      </c>
      <c r="N9" s="275" t="s">
        <v>340</v>
      </c>
      <c r="O9" s="276"/>
    </row>
    <row r="10" spans="1:15" ht="15">
      <c r="A10" s="143"/>
      <c r="B10" s="144"/>
      <c r="C10" s="145"/>
      <c r="D10" s="139"/>
      <c r="E10" s="142"/>
      <c r="F10" s="139"/>
      <c r="G10" s="142"/>
      <c r="H10" s="142"/>
      <c r="I10" s="144"/>
      <c r="J10" s="285"/>
      <c r="K10" s="285"/>
      <c r="L10" s="285"/>
      <c r="M10" s="287"/>
      <c r="N10" s="277">
        <v>2013</v>
      </c>
      <c r="O10" s="279">
        <v>2014</v>
      </c>
    </row>
    <row r="11" spans="1:15" ht="30.75" customHeight="1">
      <c r="A11" s="146" t="s">
        <v>341</v>
      </c>
      <c r="B11" s="147" t="s">
        <v>342</v>
      </c>
      <c r="C11" s="148" t="s">
        <v>343</v>
      </c>
      <c r="D11" s="149" t="s">
        <v>344</v>
      </c>
      <c r="E11" s="150" t="s">
        <v>345</v>
      </c>
      <c r="F11" s="149" t="s">
        <v>122</v>
      </c>
      <c r="G11" s="147" t="s">
        <v>123</v>
      </c>
      <c r="H11" s="147" t="s">
        <v>346</v>
      </c>
      <c r="I11" s="147" t="s">
        <v>347</v>
      </c>
      <c r="J11" s="286"/>
      <c r="K11" s="286"/>
      <c r="L11" s="286"/>
      <c r="M11" s="280"/>
      <c r="N11" s="278"/>
      <c r="O11" s="280"/>
    </row>
    <row r="12" spans="1:15" ht="15">
      <c r="A12" s="151"/>
      <c r="B12" s="152"/>
      <c r="C12" s="153"/>
      <c r="D12" s="151"/>
      <c r="E12" s="152">
        <v>600</v>
      </c>
      <c r="F12" s="153"/>
      <c r="G12" s="152"/>
      <c r="H12" s="153"/>
      <c r="I12" s="154" t="s">
        <v>348</v>
      </c>
      <c r="J12" s="155">
        <v>5774861</v>
      </c>
      <c r="K12" s="155">
        <v>6085163</v>
      </c>
      <c r="L12" s="155">
        <v>6022097</v>
      </c>
      <c r="M12" s="156">
        <v>6387652</v>
      </c>
      <c r="N12" s="156">
        <v>6745162</v>
      </c>
      <c r="O12" s="156">
        <v>7105032</v>
      </c>
    </row>
    <row r="13" spans="1:23" ht="15">
      <c r="A13" s="157"/>
      <c r="B13" s="158"/>
      <c r="C13" s="159"/>
      <c r="D13" s="157"/>
      <c r="E13" s="158"/>
      <c r="F13" s="159">
        <v>640</v>
      </c>
      <c r="G13" s="158"/>
      <c r="H13" s="159"/>
      <c r="I13" s="154" t="s">
        <v>349</v>
      </c>
      <c r="J13" s="160">
        <v>5774861</v>
      </c>
      <c r="K13" s="160">
        <v>6085163</v>
      </c>
      <c r="L13" s="160">
        <v>6022097</v>
      </c>
      <c r="M13" s="161">
        <v>6387652</v>
      </c>
      <c r="N13" s="161">
        <v>6745162</v>
      </c>
      <c r="O13" s="161">
        <v>7105032</v>
      </c>
      <c r="R13" s="162"/>
      <c r="S13" s="162"/>
      <c r="T13" s="162"/>
      <c r="U13" s="162"/>
      <c r="V13" s="162"/>
      <c r="W13" s="162"/>
    </row>
    <row r="14" spans="1:25" ht="30">
      <c r="A14" s="163"/>
      <c r="B14" s="164"/>
      <c r="C14" s="165"/>
      <c r="D14" s="163"/>
      <c r="E14" s="164"/>
      <c r="F14" s="165"/>
      <c r="G14" s="164">
        <v>642</v>
      </c>
      <c r="H14" s="166"/>
      <c r="I14" s="167" t="s">
        <v>350</v>
      </c>
      <c r="J14" s="168">
        <v>5774861</v>
      </c>
      <c r="K14" s="168">
        <v>6085163</v>
      </c>
      <c r="L14" s="168">
        <v>6022097</v>
      </c>
      <c r="M14" s="169">
        <v>6387652</v>
      </c>
      <c r="N14" s="169">
        <v>6745162</v>
      </c>
      <c r="O14" s="169">
        <v>7105032</v>
      </c>
      <c r="R14" s="162"/>
      <c r="S14" s="162"/>
      <c r="T14" s="162"/>
      <c r="U14" s="162"/>
      <c r="V14" s="162"/>
      <c r="W14" s="162"/>
      <c r="X14" s="162"/>
      <c r="Y14" s="162"/>
    </row>
    <row r="15" spans="1:25" ht="22.5" customHeight="1">
      <c r="A15" s="157">
        <v>10</v>
      </c>
      <c r="B15" s="158">
        <v>1</v>
      </c>
      <c r="C15" s="159">
        <v>1</v>
      </c>
      <c r="D15" s="157">
        <v>0</v>
      </c>
      <c r="E15" s="158"/>
      <c r="F15" s="159"/>
      <c r="G15" s="158"/>
      <c r="H15" s="170" t="s">
        <v>351</v>
      </c>
      <c r="I15" s="154" t="s">
        <v>352</v>
      </c>
      <c r="J15" s="171">
        <v>338462</v>
      </c>
      <c r="K15" s="172">
        <v>348521</v>
      </c>
      <c r="L15" s="172">
        <v>412085</v>
      </c>
      <c r="M15" s="172">
        <v>456878</v>
      </c>
      <c r="N15" s="172">
        <v>500569</v>
      </c>
      <c r="O15" s="172">
        <v>549121</v>
      </c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ht="33" customHeight="1">
      <c r="A16" s="157">
        <v>10</v>
      </c>
      <c r="B16" s="158">
        <v>2</v>
      </c>
      <c r="C16" s="159">
        <v>0</v>
      </c>
      <c r="D16" s="157">
        <v>0</v>
      </c>
      <c r="E16" s="158"/>
      <c r="F16" s="159"/>
      <c r="G16" s="158"/>
      <c r="H16" s="170" t="s">
        <v>353</v>
      </c>
      <c r="I16" s="154" t="s">
        <v>354</v>
      </c>
      <c r="J16" s="171">
        <v>3998029</v>
      </c>
      <c r="K16" s="172">
        <v>4198210</v>
      </c>
      <c r="L16" s="172">
        <v>4111311</v>
      </c>
      <c r="M16" s="173">
        <v>4366434</v>
      </c>
      <c r="N16" s="173">
        <v>4613208</v>
      </c>
      <c r="O16" s="173">
        <v>4837896</v>
      </c>
      <c r="P16" s="162"/>
      <c r="R16" s="174"/>
      <c r="S16" s="175"/>
      <c r="T16" s="174"/>
      <c r="U16" s="174"/>
      <c r="V16" s="174"/>
      <c r="W16" s="174"/>
      <c r="X16" s="162"/>
      <c r="Y16" s="162"/>
    </row>
    <row r="17" spans="1:25" ht="30.75" customHeight="1">
      <c r="A17" s="157">
        <v>10</v>
      </c>
      <c r="B17" s="158">
        <v>3</v>
      </c>
      <c r="C17" s="159">
        <v>0</v>
      </c>
      <c r="D17" s="157">
        <v>0</v>
      </c>
      <c r="E17" s="158"/>
      <c r="F17" s="159"/>
      <c r="G17" s="158"/>
      <c r="H17" s="170" t="s">
        <v>353</v>
      </c>
      <c r="I17" s="154" t="s">
        <v>354</v>
      </c>
      <c r="J17" s="171">
        <v>438608</v>
      </c>
      <c r="K17" s="172">
        <v>460843</v>
      </c>
      <c r="L17" s="172">
        <v>448476</v>
      </c>
      <c r="M17" s="173">
        <v>465621</v>
      </c>
      <c r="N17" s="173">
        <v>491936</v>
      </c>
      <c r="O17" s="173">
        <v>515896</v>
      </c>
      <c r="P17" s="162"/>
      <c r="R17" s="174"/>
      <c r="S17" s="175"/>
      <c r="T17" s="174"/>
      <c r="U17" s="174"/>
      <c r="V17" s="174"/>
      <c r="W17" s="174"/>
      <c r="X17" s="162"/>
      <c r="Y17" s="162"/>
    </row>
    <row r="18" spans="1:25" ht="18.75" customHeight="1">
      <c r="A18" s="157">
        <v>10</v>
      </c>
      <c r="B18" s="158">
        <v>1</v>
      </c>
      <c r="C18" s="159">
        <v>1</v>
      </c>
      <c r="D18" s="157">
        <v>0</v>
      </c>
      <c r="E18" s="158"/>
      <c r="F18" s="159"/>
      <c r="G18" s="158"/>
      <c r="H18" s="170" t="s">
        <v>355</v>
      </c>
      <c r="I18" s="154" t="s">
        <v>356</v>
      </c>
      <c r="J18" s="172">
        <v>39203</v>
      </c>
      <c r="K18" s="172">
        <v>41933</v>
      </c>
      <c r="L18" s="172">
        <v>42564</v>
      </c>
      <c r="M18" s="172">
        <v>46206</v>
      </c>
      <c r="N18" s="172">
        <v>49577</v>
      </c>
      <c r="O18" s="172">
        <v>54846</v>
      </c>
      <c r="Q18" s="176"/>
      <c r="R18" s="177"/>
      <c r="S18" s="177"/>
      <c r="T18" s="162"/>
      <c r="U18" s="162"/>
      <c r="V18" s="162"/>
      <c r="W18" s="162"/>
      <c r="X18" s="162"/>
      <c r="Y18" s="162"/>
    </row>
    <row r="19" spans="1:25" ht="15">
      <c r="A19" s="157">
        <v>10</v>
      </c>
      <c r="B19" s="158">
        <v>1</v>
      </c>
      <c r="C19" s="159">
        <v>2</v>
      </c>
      <c r="D19" s="157">
        <v>0</v>
      </c>
      <c r="E19" s="158"/>
      <c r="F19" s="159"/>
      <c r="G19" s="158"/>
      <c r="H19" s="170" t="s">
        <v>357</v>
      </c>
      <c r="I19" s="154" t="s">
        <v>358</v>
      </c>
      <c r="J19" s="172">
        <v>656420</v>
      </c>
      <c r="K19" s="172">
        <v>668585</v>
      </c>
      <c r="L19" s="172">
        <v>687197</v>
      </c>
      <c r="M19" s="172">
        <v>718476</v>
      </c>
      <c r="N19" s="172">
        <v>759153</v>
      </c>
      <c r="O19" s="172">
        <v>808995</v>
      </c>
      <c r="P19" s="162"/>
      <c r="Q19" s="176"/>
      <c r="R19" s="177"/>
      <c r="S19" s="177"/>
      <c r="T19" s="162"/>
      <c r="U19" s="162"/>
      <c r="V19" s="162"/>
      <c r="W19" s="162"/>
      <c r="X19" s="162"/>
      <c r="Y19" s="162"/>
    </row>
    <row r="20" spans="1:25" ht="15">
      <c r="A20" s="178">
        <v>10</v>
      </c>
      <c r="B20" s="179">
        <v>3</v>
      </c>
      <c r="C20" s="180">
        <v>0</v>
      </c>
      <c r="D20" s="178">
        <v>0</v>
      </c>
      <c r="E20" s="179"/>
      <c r="F20" s="180"/>
      <c r="G20" s="158"/>
      <c r="H20" s="170" t="s">
        <v>357</v>
      </c>
      <c r="I20" s="154" t="s">
        <v>358</v>
      </c>
      <c r="J20" s="171">
        <v>151879</v>
      </c>
      <c r="K20" s="172">
        <v>165027</v>
      </c>
      <c r="L20" s="172">
        <v>155509</v>
      </c>
      <c r="M20" s="173">
        <v>165596</v>
      </c>
      <c r="N20" s="173">
        <v>174972</v>
      </c>
      <c r="O20" s="173">
        <v>186459</v>
      </c>
      <c r="P20" s="162"/>
      <c r="R20" s="174"/>
      <c r="S20" s="175"/>
      <c r="T20" s="174"/>
      <c r="U20" s="174"/>
      <c r="V20" s="174"/>
      <c r="W20" s="174"/>
      <c r="X20" s="162"/>
      <c r="Y20" s="162"/>
    </row>
    <row r="21" spans="1:25" ht="30">
      <c r="A21" s="178">
        <v>10</v>
      </c>
      <c r="B21" s="179">
        <v>9</v>
      </c>
      <c r="C21" s="180">
        <v>0</v>
      </c>
      <c r="D21" s="178">
        <v>3</v>
      </c>
      <c r="E21" s="179"/>
      <c r="F21" s="180"/>
      <c r="G21" s="158"/>
      <c r="H21" s="181" t="s">
        <v>359</v>
      </c>
      <c r="I21" s="154" t="s">
        <v>360</v>
      </c>
      <c r="J21" s="172">
        <v>1921</v>
      </c>
      <c r="K21" s="172">
        <v>2091</v>
      </c>
      <c r="L21" s="172">
        <v>2091</v>
      </c>
      <c r="M21" s="172">
        <v>2325</v>
      </c>
      <c r="N21" s="172">
        <v>2583</v>
      </c>
      <c r="O21" s="172">
        <v>2814</v>
      </c>
      <c r="R21" s="162"/>
      <c r="S21" s="162"/>
      <c r="T21" s="174"/>
      <c r="U21" s="162"/>
      <c r="V21" s="162"/>
      <c r="W21" s="162"/>
      <c r="X21" s="162"/>
      <c r="Y21" s="162"/>
    </row>
    <row r="22" spans="1:25" s="187" customFormat="1" ht="15">
      <c r="A22" s="182">
        <v>10</v>
      </c>
      <c r="B22" s="183">
        <v>5</v>
      </c>
      <c r="C22" s="184">
        <v>0</v>
      </c>
      <c r="D22" s="182">
        <v>0</v>
      </c>
      <c r="E22" s="183"/>
      <c r="F22" s="184"/>
      <c r="G22" s="183"/>
      <c r="H22" s="185" t="s">
        <v>361</v>
      </c>
      <c r="I22" s="186" t="s">
        <v>362</v>
      </c>
      <c r="J22" s="171">
        <v>150339</v>
      </c>
      <c r="K22" s="172">
        <v>199953</v>
      </c>
      <c r="L22" s="172">
        <v>162864</v>
      </c>
      <c r="M22" s="172">
        <v>166116</v>
      </c>
      <c r="N22" s="172">
        <v>153164</v>
      </c>
      <c r="O22" s="172">
        <v>149005</v>
      </c>
      <c r="S22" s="188"/>
      <c r="T22" s="188"/>
      <c r="U22" s="188"/>
      <c r="V22" s="188"/>
      <c r="W22" s="188"/>
      <c r="X22" s="188"/>
      <c r="Y22" s="188"/>
    </row>
    <row r="23" spans="1:25" ht="36" customHeight="1">
      <c r="A23" s="189"/>
      <c r="B23" s="189"/>
      <c r="C23" s="189"/>
      <c r="D23" s="189"/>
      <c r="E23" s="189">
        <v>800</v>
      </c>
      <c r="F23" s="189"/>
      <c r="G23" s="189"/>
      <c r="H23" s="190"/>
      <c r="I23" s="191" t="s">
        <v>363</v>
      </c>
      <c r="J23" s="192">
        <v>44054</v>
      </c>
      <c r="K23" s="192">
        <v>50082</v>
      </c>
      <c r="L23" s="192">
        <v>38922</v>
      </c>
      <c r="M23" s="193">
        <v>0</v>
      </c>
      <c r="N23" s="193">
        <v>0</v>
      </c>
      <c r="O23" s="193">
        <v>0</v>
      </c>
      <c r="T23" s="162"/>
      <c r="U23" s="162"/>
      <c r="V23" s="162"/>
      <c r="W23" s="162"/>
      <c r="X23" s="162"/>
      <c r="Y23" s="162"/>
    </row>
    <row r="24" spans="1:25" ht="51.75" customHeight="1">
      <c r="A24" s="179"/>
      <c r="B24" s="179"/>
      <c r="C24" s="179"/>
      <c r="D24" s="179"/>
      <c r="E24" s="179"/>
      <c r="F24" s="179">
        <v>810</v>
      </c>
      <c r="G24" s="179"/>
      <c r="H24" s="181"/>
      <c r="I24" s="154" t="s">
        <v>364</v>
      </c>
      <c r="J24" s="194">
        <v>44054</v>
      </c>
      <c r="K24" s="194">
        <v>50082</v>
      </c>
      <c r="L24" s="194">
        <v>38922</v>
      </c>
      <c r="M24" s="171">
        <v>0</v>
      </c>
      <c r="N24" s="171">
        <v>0</v>
      </c>
      <c r="O24" s="171">
        <v>0</v>
      </c>
      <c r="T24" s="162"/>
      <c r="U24" s="162"/>
      <c r="V24" s="162"/>
      <c r="W24" s="162"/>
      <c r="X24" s="162"/>
      <c r="Y24" s="162"/>
    </row>
    <row r="25" spans="1:25" ht="30">
      <c r="A25" s="179"/>
      <c r="B25" s="179"/>
      <c r="C25" s="179"/>
      <c r="D25" s="179"/>
      <c r="E25" s="179"/>
      <c r="F25" s="179"/>
      <c r="G25" s="179">
        <v>813</v>
      </c>
      <c r="H25" s="181"/>
      <c r="I25" s="154" t="s">
        <v>365</v>
      </c>
      <c r="J25" s="194"/>
      <c r="K25" s="195"/>
      <c r="L25" s="195"/>
      <c r="M25" s="172"/>
      <c r="N25" s="172"/>
      <c r="O25" s="172"/>
      <c r="T25" s="162"/>
      <c r="U25" s="162"/>
      <c r="V25" s="162"/>
      <c r="W25" s="162"/>
      <c r="X25" s="162"/>
      <c r="Y25" s="162"/>
    </row>
    <row r="26" spans="1:25" s="187" customFormat="1" ht="15">
      <c r="A26" s="196">
        <v>10</v>
      </c>
      <c r="B26" s="196">
        <v>5</v>
      </c>
      <c r="C26" s="196">
        <v>0</v>
      </c>
      <c r="D26" s="196">
        <v>0</v>
      </c>
      <c r="E26" s="196"/>
      <c r="F26" s="196"/>
      <c r="G26" s="196"/>
      <c r="H26" s="197" t="s">
        <v>366</v>
      </c>
      <c r="I26" s="198" t="s">
        <v>367</v>
      </c>
      <c r="J26" s="199">
        <v>44054</v>
      </c>
      <c r="K26" s="160">
        <v>50082</v>
      </c>
      <c r="L26" s="160">
        <v>38922</v>
      </c>
      <c r="M26" s="161">
        <v>0</v>
      </c>
      <c r="N26" s="161">
        <v>0</v>
      </c>
      <c r="O26" s="161">
        <v>0</v>
      </c>
      <c r="P26" s="200"/>
      <c r="T26" s="201"/>
      <c r="U26" s="201"/>
      <c r="V26" s="201"/>
      <c r="W26" s="201"/>
      <c r="X26" s="188"/>
      <c r="Y26" s="188"/>
    </row>
    <row r="27" spans="13:15" ht="15">
      <c r="M27" s="202"/>
      <c r="N27" s="202"/>
      <c r="O27" s="202"/>
    </row>
    <row r="28" spans="13:15" ht="15">
      <c r="M28" s="203"/>
      <c r="N28" s="203"/>
      <c r="O28" s="203"/>
    </row>
    <row r="29" spans="13:15" ht="15">
      <c r="M29" s="202"/>
      <c r="N29" s="202"/>
      <c r="O29" s="202"/>
    </row>
    <row r="30" spans="13:15" ht="15">
      <c r="M30" s="202"/>
      <c r="N30" s="202"/>
      <c r="O30" s="202"/>
    </row>
    <row r="31" spans="13:15" ht="15">
      <c r="M31" s="202"/>
      <c r="N31" s="202"/>
      <c r="O31" s="202"/>
    </row>
    <row r="32" spans="13:15" ht="15">
      <c r="M32" s="203"/>
      <c r="N32" s="203"/>
      <c r="O32" s="203"/>
    </row>
    <row r="33" spans="13:15" ht="15">
      <c r="M33" s="203"/>
      <c r="N33" s="203"/>
      <c r="O33" s="203"/>
    </row>
    <row r="34" spans="13:15" ht="15">
      <c r="M34" s="202"/>
      <c r="N34" s="202"/>
      <c r="O34" s="202"/>
    </row>
    <row r="35" spans="13:15" ht="15">
      <c r="M35" s="202"/>
      <c r="N35" s="202"/>
      <c r="O35" s="202"/>
    </row>
    <row r="36" spans="13:15" ht="15">
      <c r="M36" s="202"/>
      <c r="N36" s="202"/>
      <c r="O36" s="202"/>
    </row>
    <row r="37" spans="13:15" ht="15">
      <c r="M37" s="203"/>
      <c r="N37" s="203"/>
      <c r="O37" s="203"/>
    </row>
    <row r="38" spans="13:15" ht="15">
      <c r="M38" s="203"/>
      <c r="N38" s="203"/>
      <c r="O38" s="203"/>
    </row>
    <row r="39" spans="13:15" ht="15">
      <c r="M39" s="203"/>
      <c r="N39" s="203"/>
      <c r="O39" s="203"/>
    </row>
  </sheetData>
  <sheetProtection/>
  <mergeCells count="9">
    <mergeCell ref="N9:O9"/>
    <mergeCell ref="N10:N11"/>
    <mergeCell ref="O10:O11"/>
    <mergeCell ref="A9:D9"/>
    <mergeCell ref="E9:H9"/>
    <mergeCell ref="J9:J11"/>
    <mergeCell ref="K9:K11"/>
    <mergeCell ref="L9:L11"/>
    <mergeCell ref="M9:M11"/>
  </mergeCells>
  <printOptions/>
  <pageMargins left="0.7480314960629921" right="0.64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5"/>
  <sheetViews>
    <sheetView zoomScale="75" zoomScaleNormal="75" zoomScalePageLayoutView="0" workbookViewId="0" topLeftCell="A109">
      <selection activeCell="E156" sqref="E156"/>
    </sheetView>
  </sheetViews>
  <sheetFormatPr defaultColWidth="9.00390625" defaultRowHeight="14.25"/>
  <cols>
    <col min="1" max="1" width="13.875" style="7" customWidth="1"/>
    <col min="2" max="3" width="9.25390625" style="7" customWidth="1"/>
    <col min="4" max="4" width="8.625" style="7" customWidth="1"/>
    <col min="5" max="5" width="8.125" style="7" customWidth="1"/>
    <col min="6" max="6" width="63.25390625" style="7" customWidth="1"/>
    <col min="7" max="7" width="17.50390625" style="7" customWidth="1"/>
    <col min="8" max="8" width="15.00390625" style="7" customWidth="1"/>
    <col min="9" max="9" width="15.50390625" style="7" customWidth="1"/>
    <col min="10" max="10" width="15.875" style="7" customWidth="1"/>
    <col min="11" max="11" width="15.75390625" style="7" customWidth="1"/>
    <col min="12" max="12" width="9.50390625" style="7" bestFit="1" customWidth="1"/>
    <col min="13" max="16384" width="9.00390625" style="7" customWidth="1"/>
  </cols>
  <sheetData>
    <row r="1" spans="7:11" ht="15.75">
      <c r="G1" s="8"/>
      <c r="K1" s="8" t="s">
        <v>111</v>
      </c>
    </row>
    <row r="3" spans="1:18" ht="25.5">
      <c r="A3" s="9" t="s">
        <v>112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M3" s="12"/>
      <c r="N3" s="12"/>
      <c r="O3" s="12"/>
      <c r="P3" s="12"/>
      <c r="Q3" s="12"/>
      <c r="R3" s="13"/>
    </row>
    <row r="4" spans="2:11" ht="28.5" customHeight="1" thickBot="1">
      <c r="B4" s="14"/>
      <c r="C4" s="14"/>
      <c r="G4" s="8"/>
      <c r="K4" s="8" t="s">
        <v>2</v>
      </c>
    </row>
    <row r="5" spans="1:11" ht="24" customHeight="1">
      <c r="A5" s="15" t="s">
        <v>113</v>
      </c>
      <c r="B5" s="16" t="s">
        <v>114</v>
      </c>
      <c r="C5" s="17"/>
      <c r="D5" s="17"/>
      <c r="E5" s="18"/>
      <c r="F5" s="19" t="s">
        <v>115</v>
      </c>
      <c r="G5" s="20" t="s">
        <v>116</v>
      </c>
      <c r="H5" s="20" t="s">
        <v>117</v>
      </c>
      <c r="I5" s="20" t="s">
        <v>118</v>
      </c>
      <c r="J5" s="21" t="s">
        <v>119</v>
      </c>
      <c r="K5" s="22"/>
    </row>
    <row r="6" spans="1:11" ht="18" customHeight="1">
      <c r="A6" s="23" t="s">
        <v>120</v>
      </c>
      <c r="B6" s="24" t="s">
        <v>121</v>
      </c>
      <c r="C6" s="25" t="s">
        <v>122</v>
      </c>
      <c r="D6" s="26" t="s">
        <v>123</v>
      </c>
      <c r="E6" s="27" t="s">
        <v>124</v>
      </c>
      <c r="F6" s="28"/>
      <c r="G6" s="29" t="s">
        <v>125</v>
      </c>
      <c r="H6" s="29" t="s">
        <v>126</v>
      </c>
      <c r="I6" s="29" t="s">
        <v>127</v>
      </c>
      <c r="J6" s="30"/>
      <c r="K6" s="31"/>
    </row>
    <row r="7" spans="1:11" ht="21" customHeight="1">
      <c r="A7" s="32" t="s">
        <v>128</v>
      </c>
      <c r="B7" s="33" t="s">
        <v>129</v>
      </c>
      <c r="C7" s="25"/>
      <c r="D7" s="25"/>
      <c r="E7" s="34" t="s">
        <v>130</v>
      </c>
      <c r="F7" s="35"/>
      <c r="G7" s="29" t="s">
        <v>131</v>
      </c>
      <c r="H7" s="29" t="s">
        <v>132</v>
      </c>
      <c r="I7" s="29" t="s">
        <v>133</v>
      </c>
      <c r="J7" s="30">
        <v>2013</v>
      </c>
      <c r="K7" s="36">
        <v>2014</v>
      </c>
    </row>
    <row r="8" spans="1:11" ht="18.75" customHeight="1" thickBot="1">
      <c r="A8" s="32" t="s">
        <v>134</v>
      </c>
      <c r="B8" s="37"/>
      <c r="C8" s="38"/>
      <c r="D8" s="38"/>
      <c r="E8" s="39"/>
      <c r="F8" s="40"/>
      <c r="G8" s="41"/>
      <c r="H8" s="42"/>
      <c r="I8" s="42"/>
      <c r="J8" s="42"/>
      <c r="K8" s="42"/>
    </row>
    <row r="9" spans="1:11" ht="15.75" thickBot="1">
      <c r="A9" s="43" t="s">
        <v>10</v>
      </c>
      <c r="B9" s="44" t="s">
        <v>135</v>
      </c>
      <c r="C9" s="45" t="s">
        <v>136</v>
      </c>
      <c r="D9" s="45" t="s">
        <v>137</v>
      </c>
      <c r="E9" s="46" t="s">
        <v>138</v>
      </c>
      <c r="F9" s="46" t="s">
        <v>139</v>
      </c>
      <c r="G9" s="46">
        <v>1</v>
      </c>
      <c r="H9" s="46">
        <v>3</v>
      </c>
      <c r="I9" s="46">
        <v>4</v>
      </c>
      <c r="J9" s="46">
        <v>5</v>
      </c>
      <c r="K9" s="46">
        <v>6</v>
      </c>
    </row>
    <row r="10" spans="1:11" ht="31.5" customHeight="1">
      <c r="A10" s="47"/>
      <c r="B10" s="48"/>
      <c r="C10" s="49"/>
      <c r="D10" s="49"/>
      <c r="E10" s="50"/>
      <c r="F10" s="51" t="s">
        <v>140</v>
      </c>
      <c r="G10" s="52">
        <f>SUM(G11+G97)</f>
        <v>135470</v>
      </c>
      <c r="H10" s="52">
        <f>SUM(H11+H97)</f>
        <v>115573</v>
      </c>
      <c r="I10" s="52">
        <f>SUM(I11+I97)</f>
        <v>115711</v>
      </c>
      <c r="J10" s="52">
        <f>SUM(J11+J97)</f>
        <v>116687</v>
      </c>
      <c r="K10" s="52">
        <f>SUM(K11+K97)</f>
        <v>80923</v>
      </c>
    </row>
    <row r="11" spans="1:11" ht="21.75" customHeight="1">
      <c r="A11" s="47" t="s">
        <v>141</v>
      </c>
      <c r="B11" s="53" t="s">
        <v>142</v>
      </c>
      <c r="C11" s="54"/>
      <c r="D11" s="55"/>
      <c r="E11" s="56"/>
      <c r="F11" s="57" t="s">
        <v>143</v>
      </c>
      <c r="G11" s="58">
        <f>SUM(G12+G20+G32+G88)</f>
        <v>129879</v>
      </c>
      <c r="H11" s="58">
        <f>SUM(H12+H20+H32+H88)</f>
        <v>114087</v>
      </c>
      <c r="I11" s="58">
        <f>SUM(I12+I20+I32+I88)</f>
        <v>112307</v>
      </c>
      <c r="J11" s="58">
        <f>SUM(J12+J20+J32+J88)</f>
        <v>113153</v>
      </c>
      <c r="K11" s="58">
        <f>SUM(K12+K20+K32+K88)</f>
        <v>78319</v>
      </c>
    </row>
    <row r="12" spans="1:12" ht="18" customHeight="1">
      <c r="A12" s="59" t="s">
        <v>141</v>
      </c>
      <c r="B12" s="60"/>
      <c r="C12" s="61" t="s">
        <v>144</v>
      </c>
      <c r="D12" s="61"/>
      <c r="E12" s="62"/>
      <c r="F12" s="63" t="s">
        <v>145</v>
      </c>
      <c r="G12" s="64">
        <f>SUM(G13+G14+G16+G17+G18+G19)</f>
        <v>55688</v>
      </c>
      <c r="H12" s="64">
        <f>SUM(H13+H14+H16+H17+H18+H19)</f>
        <v>53334</v>
      </c>
      <c r="I12" s="64">
        <f>SUM(I13+I14+I16+I17+I18+I19)</f>
        <v>52358</v>
      </c>
      <c r="J12" s="64">
        <f>SUM(J13+J14+J16+J17+J18+J19)</f>
        <v>50812</v>
      </c>
      <c r="K12" s="64">
        <f>SUM(K13+K14+K16+K17+K18+K19)</f>
        <v>36626</v>
      </c>
      <c r="L12" s="65"/>
    </row>
    <row r="13" spans="1:11" ht="18" customHeight="1">
      <c r="A13" s="66" t="s">
        <v>141</v>
      </c>
      <c r="B13" s="60"/>
      <c r="C13" s="61"/>
      <c r="D13" s="67" t="s">
        <v>146</v>
      </c>
      <c r="E13" s="68"/>
      <c r="F13" s="69" t="s">
        <v>147</v>
      </c>
      <c r="G13" s="70">
        <f>56811-2963</f>
        <v>53848</v>
      </c>
      <c r="H13" s="70">
        <f>24992+24227+289-450-30</f>
        <v>49028</v>
      </c>
      <c r="I13" s="70">
        <f>48376+20</f>
        <v>48396</v>
      </c>
      <c r="J13" s="70">
        <f>49202+500+20</f>
        <v>49722</v>
      </c>
      <c r="K13" s="70">
        <v>36606</v>
      </c>
    </row>
    <row r="14" spans="1:11" ht="18" customHeight="1">
      <c r="A14" s="66" t="s">
        <v>141</v>
      </c>
      <c r="B14" s="60"/>
      <c r="C14" s="61"/>
      <c r="D14" s="67" t="s">
        <v>148</v>
      </c>
      <c r="E14" s="68"/>
      <c r="F14" s="69" t="s">
        <v>149</v>
      </c>
      <c r="G14" s="70">
        <f>SUM(G15:G15)</f>
        <v>1130</v>
      </c>
      <c r="H14" s="70">
        <f>SUM(H15:H15)</f>
        <v>450</v>
      </c>
      <c r="I14" s="70">
        <f>SUM(I15:I15)</f>
        <v>270</v>
      </c>
      <c r="J14" s="70">
        <f>SUM(J15:J15)</f>
        <v>300</v>
      </c>
      <c r="K14" s="70">
        <f>SUM(K15:K15)</f>
        <v>0</v>
      </c>
    </row>
    <row r="15" spans="1:11" ht="18" customHeight="1">
      <c r="A15" s="71" t="s">
        <v>141</v>
      </c>
      <c r="B15" s="72"/>
      <c r="C15" s="73"/>
      <c r="D15" s="74"/>
      <c r="E15" s="75" t="s">
        <v>150</v>
      </c>
      <c r="F15" s="76" t="s">
        <v>151</v>
      </c>
      <c r="G15" s="77">
        <v>1130</v>
      </c>
      <c r="H15" s="77">
        <v>450</v>
      </c>
      <c r="I15" s="77">
        <v>270</v>
      </c>
      <c r="J15" s="77">
        <v>300</v>
      </c>
      <c r="K15" s="77">
        <v>0</v>
      </c>
    </row>
    <row r="16" spans="1:11" ht="18" customHeight="1">
      <c r="A16" s="66" t="s">
        <v>141</v>
      </c>
      <c r="B16" s="60"/>
      <c r="C16" s="61"/>
      <c r="D16" s="67" t="s">
        <v>152</v>
      </c>
      <c r="E16" s="68"/>
      <c r="F16" s="69" t="s">
        <v>153</v>
      </c>
      <c r="G16" s="70">
        <v>20</v>
      </c>
      <c r="H16" s="70">
        <v>30</v>
      </c>
      <c r="I16" s="70">
        <v>10</v>
      </c>
      <c r="J16" s="70">
        <v>10</v>
      </c>
      <c r="K16" s="70">
        <v>20</v>
      </c>
    </row>
    <row r="17" spans="1:11" ht="18" customHeight="1">
      <c r="A17" s="66" t="s">
        <v>141</v>
      </c>
      <c r="B17" s="60"/>
      <c r="C17" s="61"/>
      <c r="D17" s="67" t="s">
        <v>154</v>
      </c>
      <c r="E17" s="68"/>
      <c r="F17" s="69" t="s">
        <v>155</v>
      </c>
      <c r="G17" s="70">
        <f>690</f>
        <v>690</v>
      </c>
      <c r="H17" s="70">
        <f>3826</f>
        <v>3826</v>
      </c>
      <c r="I17" s="70">
        <v>3682</v>
      </c>
      <c r="J17" s="70">
        <v>780</v>
      </c>
      <c r="K17" s="70">
        <v>0</v>
      </c>
    </row>
    <row r="18" spans="1:11" ht="18" customHeight="1">
      <c r="A18" s="66"/>
      <c r="B18" s="60"/>
      <c r="C18" s="61"/>
      <c r="D18" s="67" t="s">
        <v>156</v>
      </c>
      <c r="E18" s="68"/>
      <c r="F18" s="69" t="s">
        <v>157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  <row r="19" spans="1:11" ht="18" customHeight="1">
      <c r="A19" s="66"/>
      <c r="B19" s="60"/>
      <c r="C19" s="61"/>
      <c r="D19" s="67" t="s">
        <v>158</v>
      </c>
      <c r="E19" s="68"/>
      <c r="F19" s="69" t="s">
        <v>159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</row>
    <row r="20" spans="1:11" ht="24" customHeight="1">
      <c r="A20" s="59" t="s">
        <v>141</v>
      </c>
      <c r="B20" s="78"/>
      <c r="C20" s="61" t="s">
        <v>160</v>
      </c>
      <c r="D20" s="61"/>
      <c r="E20" s="62"/>
      <c r="F20" s="63" t="s">
        <v>161</v>
      </c>
      <c r="G20" s="64">
        <f>SUM(G21+G22+G23+G31)</f>
        <v>20883</v>
      </c>
      <c r="H20" s="64">
        <f>SUM(H21+H22+H23+H31)</f>
        <v>20626</v>
      </c>
      <c r="I20" s="64">
        <f>SUM(I21+I22+I23+I31)</f>
        <v>20242</v>
      </c>
      <c r="J20" s="64">
        <f>SUM(J21+J22+J23+J31)</f>
        <v>18793</v>
      </c>
      <c r="K20" s="64">
        <f>SUM(K21+K22+K23+K31)</f>
        <v>13546</v>
      </c>
    </row>
    <row r="21" spans="1:11" ht="18" customHeight="1">
      <c r="A21" s="66" t="s">
        <v>141</v>
      </c>
      <c r="B21" s="72"/>
      <c r="C21" s="73"/>
      <c r="D21" s="79" t="s">
        <v>162</v>
      </c>
      <c r="E21" s="80"/>
      <c r="F21" s="81" t="s">
        <v>163</v>
      </c>
      <c r="G21" s="70">
        <v>4120</v>
      </c>
      <c r="H21" s="70">
        <v>4238</v>
      </c>
      <c r="I21" s="70">
        <v>4160</v>
      </c>
      <c r="J21" s="70">
        <v>3915</v>
      </c>
      <c r="K21" s="70">
        <v>2822</v>
      </c>
    </row>
    <row r="22" spans="1:11" ht="18" customHeight="1">
      <c r="A22" s="66" t="s">
        <v>141</v>
      </c>
      <c r="B22" s="72"/>
      <c r="C22" s="73"/>
      <c r="D22" s="79" t="s">
        <v>164</v>
      </c>
      <c r="E22" s="80"/>
      <c r="F22" s="81" t="s">
        <v>165</v>
      </c>
      <c r="G22" s="70">
        <v>1126</v>
      </c>
      <c r="H22" s="70">
        <v>1273</v>
      </c>
      <c r="I22" s="70">
        <v>1249</v>
      </c>
      <c r="J22" s="70">
        <v>1084</v>
      </c>
      <c r="K22" s="70">
        <v>782</v>
      </c>
    </row>
    <row r="23" spans="1:11" ht="18" customHeight="1">
      <c r="A23" s="66" t="s">
        <v>141</v>
      </c>
      <c r="B23" s="72"/>
      <c r="C23" s="73"/>
      <c r="D23" s="79" t="s">
        <v>166</v>
      </c>
      <c r="E23" s="80"/>
      <c r="F23" s="81" t="s">
        <v>167</v>
      </c>
      <c r="G23" s="70">
        <f>SUM(G24:G30)</f>
        <v>14167</v>
      </c>
      <c r="H23" s="70">
        <f>SUM(H24:H30)</f>
        <v>13634</v>
      </c>
      <c r="I23" s="70">
        <f>SUM(I24:I30)</f>
        <v>13380</v>
      </c>
      <c r="J23" s="70">
        <f>SUM(J24:J30)</f>
        <v>12125</v>
      </c>
      <c r="K23" s="70">
        <f>SUM(K24:K30)</f>
        <v>8739</v>
      </c>
    </row>
    <row r="24" spans="1:11" ht="18" customHeight="1">
      <c r="A24" s="71" t="s">
        <v>141</v>
      </c>
      <c r="B24" s="72"/>
      <c r="C24" s="73"/>
      <c r="D24" s="74"/>
      <c r="E24" s="75" t="s">
        <v>168</v>
      </c>
      <c r="F24" s="82" t="s">
        <v>169</v>
      </c>
      <c r="G24" s="77">
        <v>609</v>
      </c>
      <c r="H24" s="77">
        <v>709</v>
      </c>
      <c r="I24" s="77">
        <v>696</v>
      </c>
      <c r="J24" s="77">
        <v>644</v>
      </c>
      <c r="K24" s="77">
        <v>464</v>
      </c>
    </row>
    <row r="25" spans="1:11" ht="18" customHeight="1">
      <c r="A25" s="71" t="s">
        <v>141</v>
      </c>
      <c r="B25" s="72"/>
      <c r="C25" s="73"/>
      <c r="D25" s="74"/>
      <c r="E25" s="75" t="s">
        <v>170</v>
      </c>
      <c r="F25" s="76" t="s">
        <v>171</v>
      </c>
      <c r="G25" s="77">
        <v>8703</v>
      </c>
      <c r="H25" s="77">
        <v>7697</v>
      </c>
      <c r="I25" s="77">
        <v>7554</v>
      </c>
      <c r="J25" s="77">
        <v>6763</v>
      </c>
      <c r="K25" s="77">
        <v>4875</v>
      </c>
    </row>
    <row r="26" spans="1:11" ht="18" customHeight="1">
      <c r="A26" s="71" t="s">
        <v>141</v>
      </c>
      <c r="B26" s="72"/>
      <c r="C26" s="73"/>
      <c r="D26" s="74"/>
      <c r="E26" s="75" t="s">
        <v>172</v>
      </c>
      <c r="F26" s="83" t="s">
        <v>173</v>
      </c>
      <c r="G26" s="77">
        <v>408</v>
      </c>
      <c r="H26" s="77">
        <v>466</v>
      </c>
      <c r="I26" s="77">
        <v>458</v>
      </c>
      <c r="J26" s="77">
        <v>394</v>
      </c>
      <c r="K26" s="77">
        <v>284</v>
      </c>
    </row>
    <row r="27" spans="1:11" ht="18" customHeight="1">
      <c r="A27" s="71" t="s">
        <v>141</v>
      </c>
      <c r="B27" s="72"/>
      <c r="C27" s="73"/>
      <c r="D27" s="74"/>
      <c r="E27" s="75" t="s">
        <v>174</v>
      </c>
      <c r="F27" s="83" t="s">
        <v>175</v>
      </c>
      <c r="G27" s="77">
        <v>1446</v>
      </c>
      <c r="H27" s="77">
        <v>1520</v>
      </c>
      <c r="I27" s="77">
        <v>1492</v>
      </c>
      <c r="J27" s="77">
        <v>1431</v>
      </c>
      <c r="K27" s="77">
        <v>1031</v>
      </c>
    </row>
    <row r="28" spans="1:11" ht="18" customHeight="1">
      <c r="A28" s="71" t="s">
        <v>141</v>
      </c>
      <c r="B28" s="72"/>
      <c r="C28" s="73"/>
      <c r="D28" s="74"/>
      <c r="E28" s="75" t="s">
        <v>176</v>
      </c>
      <c r="F28" s="83" t="s">
        <v>177</v>
      </c>
      <c r="G28" s="77">
        <v>483</v>
      </c>
      <c r="H28" s="77">
        <v>502</v>
      </c>
      <c r="I28" s="77">
        <v>491</v>
      </c>
      <c r="J28" s="77">
        <v>479</v>
      </c>
      <c r="K28" s="77">
        <v>345</v>
      </c>
    </row>
    <row r="29" spans="1:11" ht="18" customHeight="1">
      <c r="A29" s="71" t="s">
        <v>141</v>
      </c>
      <c r="B29" s="72"/>
      <c r="C29" s="73"/>
      <c r="D29" s="74"/>
      <c r="E29" s="75" t="s">
        <v>178</v>
      </c>
      <c r="F29" s="83" t="s">
        <v>179</v>
      </c>
      <c r="G29" s="77">
        <v>122</v>
      </c>
      <c r="H29" s="77">
        <v>128</v>
      </c>
      <c r="I29" s="77">
        <v>126</v>
      </c>
      <c r="J29" s="77">
        <v>125</v>
      </c>
      <c r="K29" s="77">
        <v>90</v>
      </c>
    </row>
    <row r="30" spans="1:11" ht="18" customHeight="1">
      <c r="A30" s="71" t="s">
        <v>141</v>
      </c>
      <c r="B30" s="72"/>
      <c r="C30" s="73"/>
      <c r="D30" s="74"/>
      <c r="E30" s="75" t="s">
        <v>180</v>
      </c>
      <c r="F30" s="83" t="s">
        <v>181</v>
      </c>
      <c r="G30" s="77">
        <v>2396</v>
      </c>
      <c r="H30" s="77">
        <v>2612</v>
      </c>
      <c r="I30" s="77">
        <v>2563</v>
      </c>
      <c r="J30" s="77">
        <v>2289</v>
      </c>
      <c r="K30" s="77">
        <v>1650</v>
      </c>
    </row>
    <row r="31" spans="1:11" ht="18" customHeight="1">
      <c r="A31" s="66" t="s">
        <v>141</v>
      </c>
      <c r="B31" s="72"/>
      <c r="C31" s="73"/>
      <c r="D31" s="79" t="s">
        <v>182</v>
      </c>
      <c r="E31" s="84"/>
      <c r="F31" s="85" t="s">
        <v>183</v>
      </c>
      <c r="G31" s="70">
        <v>1470</v>
      </c>
      <c r="H31" s="70">
        <v>1481</v>
      </c>
      <c r="I31" s="70">
        <v>1453</v>
      </c>
      <c r="J31" s="70">
        <v>1669</v>
      </c>
      <c r="K31" s="70">
        <v>1203</v>
      </c>
    </row>
    <row r="32" spans="1:11" ht="23.25" customHeight="1">
      <c r="A32" s="59" t="s">
        <v>141</v>
      </c>
      <c r="B32" s="78"/>
      <c r="C32" s="86" t="s">
        <v>184</v>
      </c>
      <c r="D32" s="61"/>
      <c r="E32" s="87"/>
      <c r="F32" s="63" t="s">
        <v>185</v>
      </c>
      <c r="G32" s="88">
        <f>SUM(G33+G37+G42+G53+G65+G59+G69)</f>
        <v>49318</v>
      </c>
      <c r="H32" s="88">
        <f>SUM(H33+H37+H42+H53+H65+H59+H69)</f>
        <v>37270</v>
      </c>
      <c r="I32" s="88">
        <f>SUM(I33+I37+I42+I53+I65+I59+I69)</f>
        <v>38194</v>
      </c>
      <c r="J32" s="88">
        <f>SUM(J33+J37+J42+J53+J65+J59+J69)</f>
        <v>36933</v>
      </c>
      <c r="K32" s="88">
        <f>SUM(K33+K37+K42+K53+K65+K59+K69)</f>
        <v>28059</v>
      </c>
    </row>
    <row r="33" spans="1:11" ht="18" customHeight="1">
      <c r="A33" s="66" t="s">
        <v>141</v>
      </c>
      <c r="B33" s="78"/>
      <c r="C33" s="89"/>
      <c r="D33" s="67" t="s">
        <v>186</v>
      </c>
      <c r="E33" s="90"/>
      <c r="F33" s="69" t="s">
        <v>187</v>
      </c>
      <c r="G33" s="91">
        <f>SUM(G34:G36)</f>
        <v>288</v>
      </c>
      <c r="H33" s="91">
        <f>SUM(H34:H36)</f>
        <v>217</v>
      </c>
      <c r="I33" s="91">
        <f>SUM(I34:I36)</f>
        <v>208</v>
      </c>
      <c r="J33" s="91">
        <f>SUM(J34:J36)</f>
        <v>208</v>
      </c>
      <c r="K33" s="91">
        <f>SUM(K34:K36)</f>
        <v>168</v>
      </c>
    </row>
    <row r="34" spans="1:11" ht="18" customHeight="1">
      <c r="A34" s="71" t="s">
        <v>141</v>
      </c>
      <c r="B34" s="78"/>
      <c r="C34" s="92"/>
      <c r="D34" s="93"/>
      <c r="E34" s="94">
        <v>631001</v>
      </c>
      <c r="F34" s="95" t="s">
        <v>188</v>
      </c>
      <c r="G34" s="96">
        <v>230</v>
      </c>
      <c r="H34" s="96">
        <v>177</v>
      </c>
      <c r="I34" s="96">
        <v>160</v>
      </c>
      <c r="J34" s="96">
        <v>160</v>
      </c>
      <c r="K34" s="96">
        <v>120</v>
      </c>
    </row>
    <row r="35" spans="1:11" ht="18" customHeight="1">
      <c r="A35" s="71" t="s">
        <v>141</v>
      </c>
      <c r="B35" s="78"/>
      <c r="C35" s="92"/>
      <c r="D35" s="93"/>
      <c r="E35" s="94">
        <v>631002</v>
      </c>
      <c r="F35" s="95" t="s">
        <v>189</v>
      </c>
      <c r="G35" s="96">
        <v>50</v>
      </c>
      <c r="H35" s="96">
        <v>37</v>
      </c>
      <c r="I35" s="96">
        <v>40</v>
      </c>
      <c r="J35" s="96">
        <v>40</v>
      </c>
      <c r="K35" s="96">
        <v>40</v>
      </c>
    </row>
    <row r="36" spans="1:11" ht="18" customHeight="1">
      <c r="A36" s="71" t="s">
        <v>141</v>
      </c>
      <c r="B36" s="78"/>
      <c r="C36" s="92"/>
      <c r="D36" s="93"/>
      <c r="E36" s="94">
        <v>631004</v>
      </c>
      <c r="F36" s="95" t="s">
        <v>190</v>
      </c>
      <c r="G36" s="96">
        <v>8</v>
      </c>
      <c r="H36" s="96">
        <v>3</v>
      </c>
      <c r="I36" s="96">
        <v>8</v>
      </c>
      <c r="J36" s="96">
        <v>8</v>
      </c>
      <c r="K36" s="96">
        <v>8</v>
      </c>
    </row>
    <row r="37" spans="1:11" ht="18" customHeight="1">
      <c r="A37" s="66" t="s">
        <v>141</v>
      </c>
      <c r="B37" s="78"/>
      <c r="C37" s="89"/>
      <c r="D37" s="67" t="s">
        <v>191</v>
      </c>
      <c r="E37" s="90"/>
      <c r="F37" s="69" t="s">
        <v>192</v>
      </c>
      <c r="G37" s="91">
        <f>SUM(G38:G41)</f>
        <v>17316</v>
      </c>
      <c r="H37" s="91">
        <f>SUM(H38:H41)</f>
        <v>13417</v>
      </c>
      <c r="I37" s="91">
        <f>SUM(I38:I41)</f>
        <v>14255</v>
      </c>
      <c r="J37" s="91">
        <f>SUM(J38:J41)</f>
        <v>14366</v>
      </c>
      <c r="K37" s="91">
        <f>SUM(K38:K41)</f>
        <v>13444</v>
      </c>
    </row>
    <row r="38" spans="1:11" ht="18" customHeight="1">
      <c r="A38" s="71" t="s">
        <v>141</v>
      </c>
      <c r="B38" s="78"/>
      <c r="C38" s="89"/>
      <c r="D38" s="97"/>
      <c r="E38" s="98">
        <v>632001</v>
      </c>
      <c r="F38" s="99" t="s">
        <v>193</v>
      </c>
      <c r="G38" s="96">
        <v>2300</v>
      </c>
      <c r="H38" s="96">
        <v>2023</v>
      </c>
      <c r="I38" s="96">
        <v>2005</v>
      </c>
      <c r="J38" s="96">
        <v>2125</v>
      </c>
      <c r="K38" s="96">
        <v>1700</v>
      </c>
    </row>
    <row r="39" spans="1:11" ht="18" customHeight="1">
      <c r="A39" s="71" t="s">
        <v>141</v>
      </c>
      <c r="B39" s="78"/>
      <c r="C39" s="89"/>
      <c r="D39" s="97"/>
      <c r="E39" s="98">
        <v>632002</v>
      </c>
      <c r="F39" s="99" t="s">
        <v>194</v>
      </c>
      <c r="G39" s="96">
        <v>180</v>
      </c>
      <c r="H39" s="96">
        <v>119</v>
      </c>
      <c r="I39" s="96">
        <v>150</v>
      </c>
      <c r="J39" s="96">
        <v>160</v>
      </c>
      <c r="K39" s="96">
        <v>140</v>
      </c>
    </row>
    <row r="40" spans="1:11" ht="18" customHeight="1">
      <c r="A40" s="71" t="s">
        <v>141</v>
      </c>
      <c r="B40" s="78"/>
      <c r="C40" s="89"/>
      <c r="D40" s="97"/>
      <c r="E40" s="98">
        <v>632003</v>
      </c>
      <c r="F40" s="100" t="s">
        <v>195</v>
      </c>
      <c r="G40" s="96">
        <f>12231-130+652-30</f>
        <v>12723</v>
      </c>
      <c r="H40" s="96">
        <v>10021</v>
      </c>
      <c r="I40" s="96">
        <f>10900-500</f>
        <v>10400</v>
      </c>
      <c r="J40" s="101">
        <f>11026-196+51-500</f>
        <v>10381</v>
      </c>
      <c r="K40" s="96">
        <f>10800-196-500</f>
        <v>10104</v>
      </c>
    </row>
    <row r="41" spans="1:11" ht="18" customHeight="1">
      <c r="A41" s="71" t="s">
        <v>141</v>
      </c>
      <c r="B41" s="78"/>
      <c r="C41" s="89"/>
      <c r="D41" s="97"/>
      <c r="E41" s="98">
        <v>632004</v>
      </c>
      <c r="F41" s="100" t="s">
        <v>196</v>
      </c>
      <c r="G41" s="96">
        <v>2113</v>
      </c>
      <c r="H41" s="96">
        <v>1254</v>
      </c>
      <c r="I41" s="96">
        <v>1700</v>
      </c>
      <c r="J41" s="96">
        <v>1700</v>
      </c>
      <c r="K41" s="96">
        <v>1500</v>
      </c>
    </row>
    <row r="42" spans="1:11" ht="18" customHeight="1">
      <c r="A42" s="66" t="s">
        <v>141</v>
      </c>
      <c r="B42" s="78"/>
      <c r="C42" s="89"/>
      <c r="D42" s="67" t="s">
        <v>197</v>
      </c>
      <c r="E42" s="90"/>
      <c r="F42" s="69" t="s">
        <v>198</v>
      </c>
      <c r="G42" s="91">
        <f>SUM(G43:G52)</f>
        <v>4995</v>
      </c>
      <c r="H42" s="91">
        <f>SUM(H43:H52)</f>
        <v>1529</v>
      </c>
      <c r="I42" s="91">
        <f>SUM(I43:I52)</f>
        <v>2232</v>
      </c>
      <c r="J42" s="91">
        <f>SUM(J43:J52)</f>
        <v>2510</v>
      </c>
      <c r="K42" s="91">
        <f>SUM(K43:K52)</f>
        <v>1573</v>
      </c>
    </row>
    <row r="43" spans="1:11" ht="18" customHeight="1">
      <c r="A43" s="71" t="s">
        <v>141</v>
      </c>
      <c r="B43" s="78"/>
      <c r="C43" s="89"/>
      <c r="D43" s="102"/>
      <c r="E43" s="103" t="s">
        <v>199</v>
      </c>
      <c r="F43" s="104" t="s">
        <v>200</v>
      </c>
      <c r="G43" s="77">
        <v>90</v>
      </c>
      <c r="H43" s="77">
        <v>29</v>
      </c>
      <c r="I43" s="77">
        <v>0</v>
      </c>
      <c r="J43" s="77">
        <v>150</v>
      </c>
      <c r="K43" s="77">
        <v>0</v>
      </c>
    </row>
    <row r="44" spans="1:11" ht="18" customHeight="1">
      <c r="A44" s="71" t="s">
        <v>141</v>
      </c>
      <c r="B44" s="78"/>
      <c r="C44" s="89"/>
      <c r="D44" s="102"/>
      <c r="E44" s="103" t="s">
        <v>201</v>
      </c>
      <c r="F44" s="104" t="s">
        <v>202</v>
      </c>
      <c r="G44" s="77">
        <v>1280</v>
      </c>
      <c r="H44" s="77">
        <v>39</v>
      </c>
      <c r="I44" s="77">
        <v>200</v>
      </c>
      <c r="J44" s="77">
        <v>320</v>
      </c>
      <c r="K44" s="77">
        <v>280</v>
      </c>
    </row>
    <row r="45" spans="1:11" ht="18" customHeight="1">
      <c r="A45" s="71" t="s">
        <v>141</v>
      </c>
      <c r="B45" s="78"/>
      <c r="C45" s="89"/>
      <c r="D45" s="102"/>
      <c r="E45" s="103" t="s">
        <v>203</v>
      </c>
      <c r="F45" s="104" t="s">
        <v>204</v>
      </c>
      <c r="G45" s="77">
        <v>102</v>
      </c>
      <c r="H45" s="77">
        <v>1</v>
      </c>
      <c r="I45" s="77">
        <v>30</v>
      </c>
      <c r="J45" s="77">
        <v>35</v>
      </c>
      <c r="K45" s="77">
        <v>30</v>
      </c>
    </row>
    <row r="46" spans="1:11" ht="18" customHeight="1">
      <c r="A46" s="71" t="s">
        <v>141</v>
      </c>
      <c r="B46" s="78"/>
      <c r="C46" s="89"/>
      <c r="D46" s="102"/>
      <c r="E46" s="103" t="s">
        <v>205</v>
      </c>
      <c r="F46" s="104" t="s">
        <v>206</v>
      </c>
      <c r="G46" s="77">
        <v>25</v>
      </c>
      <c r="H46" s="77">
        <v>4</v>
      </c>
      <c r="I46" s="77">
        <v>15</v>
      </c>
      <c r="J46" s="77">
        <v>15</v>
      </c>
      <c r="K46" s="77">
        <v>20</v>
      </c>
    </row>
    <row r="47" spans="1:11" ht="18" customHeight="1">
      <c r="A47" s="71" t="s">
        <v>141</v>
      </c>
      <c r="B47" s="78"/>
      <c r="C47" s="89"/>
      <c r="D47" s="102"/>
      <c r="E47" s="103" t="s">
        <v>207</v>
      </c>
      <c r="F47" s="104" t="s">
        <v>208</v>
      </c>
      <c r="G47" s="77">
        <v>2950</v>
      </c>
      <c r="H47" s="77">
        <v>1376</v>
      </c>
      <c r="I47" s="77">
        <v>1800</v>
      </c>
      <c r="J47" s="77">
        <v>1800</v>
      </c>
      <c r="K47" s="77">
        <v>1100</v>
      </c>
    </row>
    <row r="48" spans="1:11" ht="18" customHeight="1">
      <c r="A48" s="71" t="s">
        <v>141</v>
      </c>
      <c r="B48" s="78"/>
      <c r="C48" s="89"/>
      <c r="D48" s="102"/>
      <c r="E48" s="103" t="s">
        <v>209</v>
      </c>
      <c r="F48" s="104" t="s">
        <v>210</v>
      </c>
      <c r="G48" s="77">
        <v>160</v>
      </c>
      <c r="H48" s="77">
        <v>38</v>
      </c>
      <c r="I48" s="77">
        <v>80</v>
      </c>
      <c r="J48" s="77">
        <v>80</v>
      </c>
      <c r="K48" s="77">
        <v>50</v>
      </c>
    </row>
    <row r="49" spans="1:11" ht="18" customHeight="1">
      <c r="A49" s="71" t="s">
        <v>141</v>
      </c>
      <c r="B49" s="78"/>
      <c r="C49" s="89"/>
      <c r="D49" s="102"/>
      <c r="E49" s="103" t="s">
        <v>211</v>
      </c>
      <c r="F49" s="104" t="s">
        <v>212</v>
      </c>
      <c r="G49" s="77">
        <v>63</v>
      </c>
      <c r="H49" s="77">
        <v>7</v>
      </c>
      <c r="I49" s="77">
        <v>50</v>
      </c>
      <c r="J49" s="77">
        <v>50</v>
      </c>
      <c r="K49" s="77">
        <v>40</v>
      </c>
    </row>
    <row r="50" spans="1:11" ht="18" customHeight="1">
      <c r="A50" s="71" t="s">
        <v>141</v>
      </c>
      <c r="B50" s="78"/>
      <c r="C50" s="89"/>
      <c r="D50" s="102"/>
      <c r="E50" s="103" t="s">
        <v>213</v>
      </c>
      <c r="F50" s="104" t="s">
        <v>214</v>
      </c>
      <c r="G50" s="77">
        <v>85</v>
      </c>
      <c r="H50" s="77">
        <f>95-95</f>
        <v>0</v>
      </c>
      <c r="I50" s="77">
        <v>0</v>
      </c>
      <c r="J50" s="77">
        <v>0</v>
      </c>
      <c r="K50" s="77">
        <v>0</v>
      </c>
    </row>
    <row r="51" spans="1:11" ht="18" customHeight="1">
      <c r="A51" s="71" t="s">
        <v>141</v>
      </c>
      <c r="B51" s="78"/>
      <c r="C51" s="89"/>
      <c r="D51" s="102"/>
      <c r="E51" s="103" t="s">
        <v>215</v>
      </c>
      <c r="F51" s="104" t="s">
        <v>216</v>
      </c>
      <c r="G51" s="77">
        <v>190</v>
      </c>
      <c r="H51" s="77">
        <v>0</v>
      </c>
      <c r="I51" s="77">
        <v>22</v>
      </c>
      <c r="J51" s="77">
        <v>25</v>
      </c>
      <c r="K51" s="77">
        <v>25</v>
      </c>
    </row>
    <row r="52" spans="1:11" ht="18" customHeight="1">
      <c r="A52" s="71" t="s">
        <v>141</v>
      </c>
      <c r="B52" s="78"/>
      <c r="C52" s="89"/>
      <c r="D52" s="102"/>
      <c r="E52" s="103" t="s">
        <v>217</v>
      </c>
      <c r="F52" s="104" t="s">
        <v>218</v>
      </c>
      <c r="G52" s="77">
        <v>50</v>
      </c>
      <c r="H52" s="77">
        <v>35</v>
      </c>
      <c r="I52" s="77">
        <v>35</v>
      </c>
      <c r="J52" s="77">
        <v>35</v>
      </c>
      <c r="K52" s="77">
        <v>28</v>
      </c>
    </row>
    <row r="53" spans="1:11" ht="18" customHeight="1">
      <c r="A53" s="66" t="s">
        <v>141</v>
      </c>
      <c r="B53" s="78"/>
      <c r="C53" s="89"/>
      <c r="D53" s="67" t="s">
        <v>219</v>
      </c>
      <c r="E53" s="90"/>
      <c r="F53" s="69" t="s">
        <v>220</v>
      </c>
      <c r="G53" s="91">
        <f>SUM(G54:G58)</f>
        <v>549</v>
      </c>
      <c r="H53" s="91">
        <f>SUM(H54:H58)</f>
        <v>407</v>
      </c>
      <c r="I53" s="91">
        <f>SUM(I54:I58)</f>
        <v>478</v>
      </c>
      <c r="J53" s="91">
        <f>SUM(J54:J58)</f>
        <v>558</v>
      </c>
      <c r="K53" s="91">
        <f>SUM(K54:K58)</f>
        <v>368</v>
      </c>
    </row>
    <row r="54" spans="1:11" ht="18" customHeight="1">
      <c r="A54" s="71" t="s">
        <v>141</v>
      </c>
      <c r="B54" s="78"/>
      <c r="C54" s="89"/>
      <c r="D54" s="97"/>
      <c r="E54" s="98">
        <v>634001</v>
      </c>
      <c r="F54" s="76" t="s">
        <v>221</v>
      </c>
      <c r="G54" s="96">
        <v>350</v>
      </c>
      <c r="H54" s="96">
        <v>272</v>
      </c>
      <c r="I54" s="96">
        <v>320</v>
      </c>
      <c r="J54" s="96">
        <v>350</v>
      </c>
      <c r="K54" s="96">
        <v>250</v>
      </c>
    </row>
    <row r="55" spans="1:11" ht="18" customHeight="1">
      <c r="A55" s="71" t="s">
        <v>141</v>
      </c>
      <c r="B55" s="78"/>
      <c r="C55" s="89"/>
      <c r="D55" s="97"/>
      <c r="E55" s="98">
        <v>634002</v>
      </c>
      <c r="F55" s="76" t="s">
        <v>222</v>
      </c>
      <c r="G55" s="96">
        <v>135</v>
      </c>
      <c r="H55" s="96">
        <v>70</v>
      </c>
      <c r="I55" s="96">
        <v>120</v>
      </c>
      <c r="J55" s="96">
        <v>130</v>
      </c>
      <c r="K55" s="96">
        <v>80</v>
      </c>
    </row>
    <row r="56" spans="1:11" ht="18" customHeight="1">
      <c r="A56" s="71" t="s">
        <v>141</v>
      </c>
      <c r="B56" s="78"/>
      <c r="C56" s="89"/>
      <c r="D56" s="105"/>
      <c r="E56" s="106" t="s">
        <v>223</v>
      </c>
      <c r="F56" s="104" t="s">
        <v>224</v>
      </c>
      <c r="G56" s="96">
        <v>27</v>
      </c>
      <c r="H56" s="96">
        <v>0</v>
      </c>
      <c r="I56" s="96">
        <v>20</v>
      </c>
      <c r="J56" s="96">
        <v>20</v>
      </c>
      <c r="K56" s="96">
        <v>20</v>
      </c>
    </row>
    <row r="57" spans="1:11" ht="18" customHeight="1">
      <c r="A57" s="71" t="s">
        <v>141</v>
      </c>
      <c r="B57" s="78"/>
      <c r="C57" s="89"/>
      <c r="D57" s="105"/>
      <c r="E57" s="98">
        <v>634004</v>
      </c>
      <c r="F57" s="82" t="s">
        <v>225</v>
      </c>
      <c r="G57" s="96">
        <v>30</v>
      </c>
      <c r="H57" s="96">
        <v>57</v>
      </c>
      <c r="I57" s="96">
        <v>10</v>
      </c>
      <c r="J57" s="96">
        <v>50</v>
      </c>
      <c r="K57" s="96">
        <v>10</v>
      </c>
    </row>
    <row r="58" spans="1:11" ht="18" customHeight="1">
      <c r="A58" s="71" t="s">
        <v>141</v>
      </c>
      <c r="B58" s="78"/>
      <c r="C58" s="89"/>
      <c r="D58" s="105"/>
      <c r="E58" s="98">
        <v>634005</v>
      </c>
      <c r="F58" s="82" t="s">
        <v>226</v>
      </c>
      <c r="G58" s="96">
        <v>7</v>
      </c>
      <c r="H58" s="96">
        <v>8</v>
      </c>
      <c r="I58" s="96">
        <v>8</v>
      </c>
      <c r="J58" s="96">
        <v>8</v>
      </c>
      <c r="K58" s="96">
        <v>8</v>
      </c>
    </row>
    <row r="59" spans="1:11" ht="18" customHeight="1">
      <c r="A59" s="66" t="s">
        <v>141</v>
      </c>
      <c r="B59" s="78"/>
      <c r="C59" s="89"/>
      <c r="D59" s="67" t="s">
        <v>227</v>
      </c>
      <c r="E59" s="107"/>
      <c r="F59" s="69" t="s">
        <v>228</v>
      </c>
      <c r="G59" s="91">
        <f>SUM(G60:G64)</f>
        <v>12944</v>
      </c>
      <c r="H59" s="91">
        <f>SUM(H60:H64)</f>
        <v>11542</v>
      </c>
      <c r="I59" s="91">
        <f>SUM(I60:I64)</f>
        <v>10927</v>
      </c>
      <c r="J59" s="91">
        <f>SUM(J60:J64)</f>
        <v>10127</v>
      </c>
      <c r="K59" s="91">
        <f>SUM(K60:K64)</f>
        <v>4796</v>
      </c>
    </row>
    <row r="60" spans="1:11" ht="18" customHeight="1">
      <c r="A60" s="71" t="s">
        <v>141</v>
      </c>
      <c r="B60" s="78"/>
      <c r="C60" s="89"/>
      <c r="D60" s="97"/>
      <c r="E60" s="98">
        <v>635001</v>
      </c>
      <c r="F60" s="82" t="s">
        <v>229</v>
      </c>
      <c r="G60" s="96">
        <v>50</v>
      </c>
      <c r="H60" s="96">
        <v>7</v>
      </c>
      <c r="I60" s="96">
        <v>20</v>
      </c>
      <c r="J60" s="96">
        <v>35</v>
      </c>
      <c r="K60" s="96">
        <v>20</v>
      </c>
    </row>
    <row r="61" spans="1:11" ht="18" customHeight="1">
      <c r="A61" s="71" t="s">
        <v>141</v>
      </c>
      <c r="B61" s="78"/>
      <c r="C61" s="89"/>
      <c r="D61" s="97"/>
      <c r="E61" s="98">
        <v>635002</v>
      </c>
      <c r="F61" s="82" t="s">
        <v>230</v>
      </c>
      <c r="G61" s="96">
        <f>12300-101</f>
        <v>12199</v>
      </c>
      <c r="H61" s="96">
        <v>11317</v>
      </c>
      <c r="I61" s="96">
        <f>9900+661</f>
        <v>10561</v>
      </c>
      <c r="J61" s="101">
        <f>9500+196</f>
        <v>9696</v>
      </c>
      <c r="K61" s="101">
        <f>4250+196</f>
        <v>4446</v>
      </c>
    </row>
    <row r="62" spans="1:11" ht="18" customHeight="1">
      <c r="A62" s="71" t="s">
        <v>141</v>
      </c>
      <c r="B62" s="78"/>
      <c r="C62" s="89"/>
      <c r="D62" s="97"/>
      <c r="E62" s="98">
        <v>635003</v>
      </c>
      <c r="F62" s="82" t="s">
        <v>231</v>
      </c>
      <c r="G62" s="96">
        <v>5</v>
      </c>
      <c r="H62" s="96">
        <v>2</v>
      </c>
      <c r="I62" s="96">
        <v>6</v>
      </c>
      <c r="J62" s="96">
        <v>6</v>
      </c>
      <c r="K62" s="96">
        <v>10</v>
      </c>
    </row>
    <row r="63" spans="1:11" ht="18" customHeight="1">
      <c r="A63" s="71" t="s">
        <v>141</v>
      </c>
      <c r="B63" s="78"/>
      <c r="C63" s="89"/>
      <c r="D63" s="97"/>
      <c r="E63" s="98">
        <v>635004</v>
      </c>
      <c r="F63" s="82" t="s">
        <v>232</v>
      </c>
      <c r="G63" s="96">
        <v>480</v>
      </c>
      <c r="H63" s="96">
        <v>148</v>
      </c>
      <c r="I63" s="96">
        <v>200</v>
      </c>
      <c r="J63" s="96">
        <v>240</v>
      </c>
      <c r="K63" s="96">
        <v>180</v>
      </c>
    </row>
    <row r="64" spans="1:11" ht="18" customHeight="1">
      <c r="A64" s="71" t="s">
        <v>141</v>
      </c>
      <c r="B64" s="78"/>
      <c r="C64" s="89"/>
      <c r="D64" s="97"/>
      <c r="E64" s="98">
        <v>635006</v>
      </c>
      <c r="F64" s="76" t="s">
        <v>233</v>
      </c>
      <c r="G64" s="96">
        <v>210</v>
      </c>
      <c r="H64" s="96">
        <v>68</v>
      </c>
      <c r="I64" s="96">
        <v>140</v>
      </c>
      <c r="J64" s="96">
        <v>150</v>
      </c>
      <c r="K64" s="96">
        <v>140</v>
      </c>
    </row>
    <row r="65" spans="1:11" ht="18" customHeight="1">
      <c r="A65" s="66" t="s">
        <v>141</v>
      </c>
      <c r="B65" s="78"/>
      <c r="C65" s="89"/>
      <c r="D65" s="67" t="s">
        <v>234</v>
      </c>
      <c r="E65" s="90"/>
      <c r="F65" s="69" t="s">
        <v>235</v>
      </c>
      <c r="G65" s="91">
        <f>SUM(G66:G68)</f>
        <v>3079</v>
      </c>
      <c r="H65" s="91">
        <f>SUM(H66:H68)</f>
        <v>3034</v>
      </c>
      <c r="I65" s="91">
        <f>SUM(I66:I68)</f>
        <v>2562</v>
      </c>
      <c r="J65" s="91">
        <f>SUM(J66:J68)</f>
        <v>2321</v>
      </c>
      <c r="K65" s="91">
        <f>SUM(K66:K68)</f>
        <v>1915</v>
      </c>
    </row>
    <row r="66" spans="1:11" ht="18" customHeight="1">
      <c r="A66" s="71" t="s">
        <v>141</v>
      </c>
      <c r="B66" s="78"/>
      <c r="C66" s="89"/>
      <c r="D66" s="108"/>
      <c r="E66" s="98">
        <v>636001</v>
      </c>
      <c r="F66" s="109" t="s">
        <v>236</v>
      </c>
      <c r="G66" s="96">
        <v>3063</v>
      </c>
      <c r="H66" s="96">
        <v>3022</v>
      </c>
      <c r="I66" s="96">
        <f>3063-516</f>
        <v>2547</v>
      </c>
      <c r="J66" s="96">
        <v>2306</v>
      </c>
      <c r="K66" s="96">
        <v>1900</v>
      </c>
    </row>
    <row r="67" spans="1:11" ht="18" customHeight="1">
      <c r="A67" s="71" t="s">
        <v>141</v>
      </c>
      <c r="B67" s="78"/>
      <c r="C67" s="89"/>
      <c r="D67" s="108"/>
      <c r="E67" s="98">
        <v>636002</v>
      </c>
      <c r="F67" s="109" t="s">
        <v>237</v>
      </c>
      <c r="G67" s="96">
        <v>16</v>
      </c>
      <c r="H67" s="96">
        <v>12</v>
      </c>
      <c r="I67" s="96">
        <v>15</v>
      </c>
      <c r="J67" s="96">
        <v>15</v>
      </c>
      <c r="K67" s="96">
        <v>15</v>
      </c>
    </row>
    <row r="68" spans="1:11" ht="18" customHeight="1">
      <c r="A68" s="71" t="s">
        <v>141</v>
      </c>
      <c r="B68" s="78"/>
      <c r="C68" s="89"/>
      <c r="D68" s="108"/>
      <c r="E68" s="98">
        <v>636005</v>
      </c>
      <c r="F68" s="109" t="s">
        <v>238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</row>
    <row r="69" spans="1:11" ht="18" customHeight="1">
      <c r="A69" s="66" t="s">
        <v>141</v>
      </c>
      <c r="B69" s="78"/>
      <c r="C69" s="89"/>
      <c r="D69" s="67" t="s">
        <v>239</v>
      </c>
      <c r="E69" s="90"/>
      <c r="F69" s="69" t="s">
        <v>240</v>
      </c>
      <c r="G69" s="91">
        <f>SUM(G70:G87)</f>
        <v>10147</v>
      </c>
      <c r="H69" s="91">
        <f>SUM(H70:H87)</f>
        <v>7124</v>
      </c>
      <c r="I69" s="91">
        <f>SUM(I70:I87)</f>
        <v>7532</v>
      </c>
      <c r="J69" s="91">
        <f>SUM(J70:J87)</f>
        <v>6843</v>
      </c>
      <c r="K69" s="91">
        <f>SUM(K70:K87)</f>
        <v>5795</v>
      </c>
    </row>
    <row r="70" spans="1:11" ht="18" customHeight="1">
      <c r="A70" s="71" t="s">
        <v>141</v>
      </c>
      <c r="B70" s="78"/>
      <c r="C70" s="89"/>
      <c r="D70" s="102"/>
      <c r="E70" s="103" t="s">
        <v>241</v>
      </c>
      <c r="F70" s="104" t="s">
        <v>242</v>
      </c>
      <c r="G70" s="96">
        <v>130</v>
      </c>
      <c r="H70" s="96">
        <v>69</v>
      </c>
      <c r="I70" s="96">
        <v>80</v>
      </c>
      <c r="J70" s="96">
        <v>60</v>
      </c>
      <c r="K70" s="96">
        <v>40</v>
      </c>
    </row>
    <row r="71" spans="1:11" ht="18" customHeight="1">
      <c r="A71" s="71" t="s">
        <v>141</v>
      </c>
      <c r="B71" s="78"/>
      <c r="C71" s="89"/>
      <c r="D71" s="102"/>
      <c r="E71" s="103" t="s">
        <v>243</v>
      </c>
      <c r="F71" s="104" t="s">
        <v>244</v>
      </c>
      <c r="G71" s="96">
        <v>18</v>
      </c>
      <c r="H71" s="96">
        <v>5</v>
      </c>
      <c r="I71" s="96">
        <v>14</v>
      </c>
      <c r="J71" s="96">
        <v>14</v>
      </c>
      <c r="K71" s="96">
        <v>14</v>
      </c>
    </row>
    <row r="72" spans="1:11" ht="18" customHeight="1">
      <c r="A72" s="71" t="s">
        <v>141</v>
      </c>
      <c r="B72" s="78"/>
      <c r="C72" s="89"/>
      <c r="D72" s="102"/>
      <c r="E72" s="103" t="s">
        <v>245</v>
      </c>
      <c r="F72" s="104" t="s">
        <v>246</v>
      </c>
      <c r="G72" s="96">
        <v>2372</v>
      </c>
      <c r="H72" s="96">
        <v>747</v>
      </c>
      <c r="I72" s="96">
        <f>1700-240</f>
        <v>1460</v>
      </c>
      <c r="J72" s="96">
        <v>1400</v>
      </c>
      <c r="K72" s="96">
        <v>980</v>
      </c>
    </row>
    <row r="73" spans="1:11" ht="18" customHeight="1">
      <c r="A73" s="71" t="s">
        <v>141</v>
      </c>
      <c r="B73" s="78"/>
      <c r="C73" s="89"/>
      <c r="D73" s="102"/>
      <c r="E73" s="103" t="s">
        <v>247</v>
      </c>
      <c r="F73" s="104" t="s">
        <v>248</v>
      </c>
      <c r="G73" s="96">
        <v>390</v>
      </c>
      <c r="H73" s="96">
        <v>203</v>
      </c>
      <c r="I73" s="96">
        <v>210</v>
      </c>
      <c r="J73" s="96">
        <v>200</v>
      </c>
      <c r="K73" s="96">
        <v>150</v>
      </c>
    </row>
    <row r="74" spans="1:11" ht="18" customHeight="1">
      <c r="A74" s="71" t="s">
        <v>141</v>
      </c>
      <c r="B74" s="78"/>
      <c r="C74" s="89"/>
      <c r="D74" s="102"/>
      <c r="E74" s="103" t="s">
        <v>249</v>
      </c>
      <c r="F74" s="104" t="s">
        <v>187</v>
      </c>
      <c r="G74" s="96">
        <v>2</v>
      </c>
      <c r="H74" s="96">
        <v>1</v>
      </c>
      <c r="I74" s="96">
        <v>1</v>
      </c>
      <c r="J74" s="96">
        <v>1</v>
      </c>
      <c r="K74" s="96">
        <v>1</v>
      </c>
    </row>
    <row r="75" spans="1:11" ht="18" customHeight="1">
      <c r="A75" s="71"/>
      <c r="B75" s="78"/>
      <c r="C75" s="89"/>
      <c r="D75" s="102"/>
      <c r="E75" s="103" t="s">
        <v>250</v>
      </c>
      <c r="F75" s="104" t="s">
        <v>251</v>
      </c>
      <c r="G75" s="96">
        <v>0</v>
      </c>
      <c r="H75" s="96">
        <v>5</v>
      </c>
      <c r="I75" s="96">
        <v>0</v>
      </c>
      <c r="J75" s="96">
        <v>0</v>
      </c>
      <c r="K75" s="96">
        <v>0</v>
      </c>
    </row>
    <row r="76" spans="1:11" ht="18" customHeight="1">
      <c r="A76" s="71" t="s">
        <v>141</v>
      </c>
      <c r="B76" s="78"/>
      <c r="C76" s="89"/>
      <c r="D76" s="102"/>
      <c r="E76" s="103" t="s">
        <v>252</v>
      </c>
      <c r="F76" s="104" t="s">
        <v>253</v>
      </c>
      <c r="G76" s="96">
        <f>39+202</f>
        <v>241</v>
      </c>
      <c r="H76" s="96">
        <v>11</v>
      </c>
      <c r="I76" s="96">
        <v>8</v>
      </c>
      <c r="J76" s="96">
        <v>8</v>
      </c>
      <c r="K76" s="96">
        <v>8</v>
      </c>
    </row>
    <row r="77" spans="1:11" ht="18" customHeight="1">
      <c r="A77" s="71" t="s">
        <v>141</v>
      </c>
      <c r="B77" s="78"/>
      <c r="C77" s="89"/>
      <c r="D77" s="102"/>
      <c r="E77" s="103" t="s">
        <v>254</v>
      </c>
      <c r="F77" s="104" t="s">
        <v>255</v>
      </c>
      <c r="G77" s="96">
        <f>1753+25+100</f>
        <v>1878</v>
      </c>
      <c r="H77" s="96">
        <v>1321</v>
      </c>
      <c r="I77" s="96">
        <f>1200-17</f>
        <v>1183</v>
      </c>
      <c r="J77" s="96">
        <f>1200-17</f>
        <v>1183</v>
      </c>
      <c r="K77" s="96">
        <f>900-67</f>
        <v>833</v>
      </c>
    </row>
    <row r="78" spans="1:11" ht="18" customHeight="1">
      <c r="A78" s="71" t="s">
        <v>141</v>
      </c>
      <c r="B78" s="78"/>
      <c r="C78" s="89"/>
      <c r="D78" s="102"/>
      <c r="E78" s="103" t="s">
        <v>256</v>
      </c>
      <c r="F78" s="104" t="s">
        <v>257</v>
      </c>
      <c r="G78" s="96">
        <f>1926-71</f>
        <v>1855</v>
      </c>
      <c r="H78" s="96">
        <v>2015</v>
      </c>
      <c r="I78" s="96">
        <v>1880</v>
      </c>
      <c r="J78" s="101">
        <v>1310</v>
      </c>
      <c r="K78" s="96">
        <v>1300</v>
      </c>
    </row>
    <row r="79" spans="1:11" ht="18" customHeight="1">
      <c r="A79" s="71" t="s">
        <v>141</v>
      </c>
      <c r="B79" s="78"/>
      <c r="C79" s="89"/>
      <c r="D79" s="102"/>
      <c r="E79" s="103" t="s">
        <v>258</v>
      </c>
      <c r="F79" s="104" t="s">
        <v>259</v>
      </c>
      <c r="G79" s="96">
        <v>265</v>
      </c>
      <c r="H79" s="96">
        <v>123</v>
      </c>
      <c r="I79" s="96">
        <v>250</v>
      </c>
      <c r="J79" s="96">
        <v>250</v>
      </c>
      <c r="K79" s="96">
        <v>250</v>
      </c>
    </row>
    <row r="80" spans="1:11" ht="18" customHeight="1">
      <c r="A80" s="71" t="s">
        <v>141</v>
      </c>
      <c r="B80" s="78"/>
      <c r="C80" s="89"/>
      <c r="D80" s="102"/>
      <c r="E80" s="103" t="s">
        <v>260</v>
      </c>
      <c r="F80" s="104" t="s">
        <v>261</v>
      </c>
      <c r="G80" s="96">
        <v>724</v>
      </c>
      <c r="H80" s="96">
        <v>566</v>
      </c>
      <c r="I80" s="96">
        <v>690</v>
      </c>
      <c r="J80" s="96">
        <v>661</v>
      </c>
      <c r="K80" s="96">
        <v>513</v>
      </c>
    </row>
    <row r="81" spans="1:11" ht="18" customHeight="1">
      <c r="A81" s="71" t="s">
        <v>141</v>
      </c>
      <c r="B81" s="78"/>
      <c r="C81" s="89"/>
      <c r="D81" s="102"/>
      <c r="E81" s="103" t="s">
        <v>262</v>
      </c>
      <c r="F81" s="104" t="s">
        <v>263</v>
      </c>
      <c r="G81" s="96">
        <v>30</v>
      </c>
      <c r="H81" s="96">
        <v>3</v>
      </c>
      <c r="I81" s="96">
        <v>5</v>
      </c>
      <c r="J81" s="96">
        <v>5</v>
      </c>
      <c r="K81" s="96">
        <v>5</v>
      </c>
    </row>
    <row r="82" spans="1:11" ht="18" customHeight="1">
      <c r="A82" s="71" t="s">
        <v>141</v>
      </c>
      <c r="B82" s="78"/>
      <c r="C82" s="89"/>
      <c r="D82" s="102"/>
      <c r="E82" s="103" t="s">
        <v>264</v>
      </c>
      <c r="F82" s="104" t="s">
        <v>265</v>
      </c>
      <c r="G82" s="96">
        <v>80</v>
      </c>
      <c r="H82" s="96">
        <v>75</v>
      </c>
      <c r="I82" s="96">
        <v>97</v>
      </c>
      <c r="J82" s="96">
        <v>97</v>
      </c>
      <c r="K82" s="96">
        <f>30+67</f>
        <v>97</v>
      </c>
    </row>
    <row r="83" spans="1:11" ht="18" customHeight="1">
      <c r="A83" s="71" t="s">
        <v>141</v>
      </c>
      <c r="B83" s="78"/>
      <c r="C83" s="89"/>
      <c r="D83" s="102"/>
      <c r="E83" s="103" t="s">
        <v>266</v>
      </c>
      <c r="F83" s="104" t="s">
        <v>267</v>
      </c>
      <c r="G83" s="96">
        <v>450</v>
      </c>
      <c r="H83" s="96">
        <v>222</v>
      </c>
      <c r="I83" s="96">
        <v>150</v>
      </c>
      <c r="J83" s="96">
        <v>150</v>
      </c>
      <c r="K83" s="96">
        <v>100</v>
      </c>
    </row>
    <row r="84" spans="1:11" ht="18" customHeight="1">
      <c r="A84" s="71"/>
      <c r="B84" s="78"/>
      <c r="C84" s="89"/>
      <c r="D84" s="102"/>
      <c r="E84" s="103" t="s">
        <v>268</v>
      </c>
      <c r="F84" s="104" t="s">
        <v>269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</row>
    <row r="85" spans="1:11" ht="18" customHeight="1">
      <c r="A85" s="71" t="s">
        <v>141</v>
      </c>
      <c r="B85" s="78"/>
      <c r="C85" s="89"/>
      <c r="D85" s="102"/>
      <c r="E85" s="103" t="s">
        <v>270</v>
      </c>
      <c r="F85" s="104" t="s">
        <v>271</v>
      </c>
      <c r="G85" s="96">
        <v>0</v>
      </c>
      <c r="H85" s="96">
        <v>91</v>
      </c>
      <c r="I85" s="96">
        <v>0</v>
      </c>
      <c r="J85" s="96">
        <v>0</v>
      </c>
      <c r="K85" s="96">
        <v>0</v>
      </c>
    </row>
    <row r="86" spans="1:11" ht="18" customHeight="1">
      <c r="A86" s="71" t="s">
        <v>141</v>
      </c>
      <c r="B86" s="78"/>
      <c r="C86" s="89"/>
      <c r="D86" s="102"/>
      <c r="E86" s="103" t="s">
        <v>272</v>
      </c>
      <c r="F86" s="104" t="s">
        <v>273</v>
      </c>
      <c r="G86" s="96">
        <f>1512+71+42</f>
        <v>1625</v>
      </c>
      <c r="H86" s="96">
        <v>1605</v>
      </c>
      <c r="I86" s="96">
        <v>1420</v>
      </c>
      <c r="J86" s="96">
        <v>1420</v>
      </c>
      <c r="K86" s="96">
        <v>1420</v>
      </c>
    </row>
    <row r="87" spans="1:11" ht="18" customHeight="1">
      <c r="A87" s="71" t="s">
        <v>141</v>
      </c>
      <c r="B87" s="78"/>
      <c r="C87" s="89"/>
      <c r="D87" s="102"/>
      <c r="E87" s="103" t="s">
        <v>274</v>
      </c>
      <c r="F87" s="104" t="s">
        <v>275</v>
      </c>
      <c r="G87" s="96">
        <v>87</v>
      </c>
      <c r="H87" s="96">
        <v>62</v>
      </c>
      <c r="I87" s="96">
        <v>84</v>
      </c>
      <c r="J87" s="96">
        <v>84</v>
      </c>
      <c r="K87" s="96">
        <v>84</v>
      </c>
    </row>
    <row r="88" spans="1:11" ht="24" customHeight="1">
      <c r="A88" s="59" t="s">
        <v>141</v>
      </c>
      <c r="B88" s="78"/>
      <c r="C88" s="86" t="s">
        <v>276</v>
      </c>
      <c r="D88" s="61"/>
      <c r="E88" s="87"/>
      <c r="F88" s="63" t="s">
        <v>277</v>
      </c>
      <c r="G88" s="88">
        <f>SUM(G89+G95)</f>
        <v>3990</v>
      </c>
      <c r="H88" s="88">
        <f>SUM(H89+H95)</f>
        <v>2857</v>
      </c>
      <c r="I88" s="88">
        <f>SUM(I89+I95)</f>
        <v>1513</v>
      </c>
      <c r="J88" s="88">
        <f>SUM(J89+J95)</f>
        <v>6615</v>
      </c>
      <c r="K88" s="88">
        <f>SUM(K89+K95)</f>
        <v>88</v>
      </c>
    </row>
    <row r="89" spans="1:11" ht="18" customHeight="1">
      <c r="A89" s="66" t="s">
        <v>141</v>
      </c>
      <c r="B89" s="78"/>
      <c r="C89" s="89"/>
      <c r="D89" s="67" t="s">
        <v>278</v>
      </c>
      <c r="E89" s="90"/>
      <c r="F89" s="69" t="s">
        <v>279</v>
      </c>
      <c r="G89" s="91">
        <f>SUM(G90:G94)</f>
        <v>3950</v>
      </c>
      <c r="H89" s="91">
        <f>SUM(H90:H94)</f>
        <v>2820</v>
      </c>
      <c r="I89" s="91">
        <f>SUM(I90:I94)</f>
        <v>1479</v>
      </c>
      <c r="J89" s="91">
        <f>SUM(J90:J94)</f>
        <v>6581</v>
      </c>
      <c r="K89" s="91">
        <f>SUM(K90:K94)</f>
        <v>54</v>
      </c>
    </row>
    <row r="90" spans="1:11" ht="18" customHeight="1">
      <c r="A90" s="71" t="s">
        <v>141</v>
      </c>
      <c r="B90" s="78"/>
      <c r="C90" s="89"/>
      <c r="D90" s="102"/>
      <c r="E90" s="103" t="s">
        <v>280</v>
      </c>
      <c r="F90" s="104" t="s">
        <v>281</v>
      </c>
      <c r="G90" s="96">
        <f>130+734+1000</f>
        <v>1864</v>
      </c>
      <c r="H90" s="96">
        <f>1745+143</f>
        <v>1888</v>
      </c>
      <c r="I90" s="96">
        <v>880</v>
      </c>
      <c r="J90" s="96">
        <f>160+1800+2432</f>
        <v>4392</v>
      </c>
      <c r="K90" s="96">
        <v>0</v>
      </c>
    </row>
    <row r="91" spans="1:11" ht="18" customHeight="1">
      <c r="A91" s="71" t="s">
        <v>141</v>
      </c>
      <c r="B91" s="78"/>
      <c r="C91" s="89"/>
      <c r="D91" s="102"/>
      <c r="E91" s="103" t="s">
        <v>282</v>
      </c>
      <c r="F91" s="104" t="s">
        <v>283</v>
      </c>
      <c r="G91" s="96">
        <f>277+489+1000</f>
        <v>1766</v>
      </c>
      <c r="H91" s="96">
        <f>520+25</f>
        <v>545</v>
      </c>
      <c r="I91" s="96">
        <v>323</v>
      </c>
      <c r="J91" s="96">
        <f>340+1500</f>
        <v>1840</v>
      </c>
      <c r="K91" s="96">
        <v>0</v>
      </c>
    </row>
    <row r="92" spans="1:11" ht="18" customHeight="1">
      <c r="A92" s="71" t="s">
        <v>141</v>
      </c>
      <c r="B92" s="78"/>
      <c r="C92" s="89"/>
      <c r="D92" s="102"/>
      <c r="E92" s="103" t="s">
        <v>284</v>
      </c>
      <c r="F92" s="104" t="s">
        <v>285</v>
      </c>
      <c r="G92" s="96">
        <v>33</v>
      </c>
      <c r="H92" s="96">
        <v>28</v>
      </c>
      <c r="I92" s="96">
        <v>25</v>
      </c>
      <c r="J92" s="96">
        <v>28</v>
      </c>
      <c r="K92" s="96">
        <v>0</v>
      </c>
    </row>
    <row r="93" spans="1:11" ht="18" customHeight="1">
      <c r="A93" s="71" t="s">
        <v>141</v>
      </c>
      <c r="B93" s="78"/>
      <c r="C93" s="89"/>
      <c r="D93" s="102"/>
      <c r="E93" s="103" t="s">
        <v>286</v>
      </c>
      <c r="F93" s="104" t="s">
        <v>287</v>
      </c>
      <c r="G93" s="96">
        <v>285</v>
      </c>
      <c r="H93" s="96">
        <f>311+48</f>
        <v>359</v>
      </c>
      <c r="I93" s="96">
        <v>250</v>
      </c>
      <c r="J93" s="96">
        <v>320</v>
      </c>
      <c r="K93" s="96">
        <v>54</v>
      </c>
    </row>
    <row r="94" spans="1:11" ht="18" customHeight="1">
      <c r="A94" s="71" t="s">
        <v>141</v>
      </c>
      <c r="B94" s="78"/>
      <c r="C94" s="89"/>
      <c r="D94" s="102"/>
      <c r="E94" s="103" t="s">
        <v>288</v>
      </c>
      <c r="F94" s="104" t="s">
        <v>289</v>
      </c>
      <c r="G94" s="96">
        <v>2</v>
      </c>
      <c r="H94" s="96">
        <v>0</v>
      </c>
      <c r="I94" s="96">
        <v>1</v>
      </c>
      <c r="J94" s="96">
        <v>1</v>
      </c>
      <c r="K94" s="96">
        <v>0</v>
      </c>
    </row>
    <row r="95" spans="1:11" ht="18" customHeight="1">
      <c r="A95" s="66" t="s">
        <v>141</v>
      </c>
      <c r="B95" s="78"/>
      <c r="C95" s="89"/>
      <c r="D95" s="67" t="s">
        <v>290</v>
      </c>
      <c r="E95" s="103"/>
      <c r="F95" s="69" t="s">
        <v>291</v>
      </c>
      <c r="G95" s="91">
        <f>SUM(G96)</f>
        <v>40</v>
      </c>
      <c r="H95" s="91">
        <f>SUM(H96)</f>
        <v>37</v>
      </c>
      <c r="I95" s="91">
        <f>SUM(I96)</f>
        <v>34</v>
      </c>
      <c r="J95" s="91">
        <f>SUM(J96)</f>
        <v>34</v>
      </c>
      <c r="K95" s="91">
        <f>SUM(K96)</f>
        <v>34</v>
      </c>
    </row>
    <row r="96" spans="1:11" ht="18" customHeight="1">
      <c r="A96" s="71" t="s">
        <v>141</v>
      </c>
      <c r="B96" s="78"/>
      <c r="C96" s="89"/>
      <c r="D96" s="102"/>
      <c r="E96" s="103" t="s">
        <v>292</v>
      </c>
      <c r="F96" s="104" t="s">
        <v>293</v>
      </c>
      <c r="G96" s="96">
        <v>40</v>
      </c>
      <c r="H96" s="96">
        <f>40-3</f>
        <v>37</v>
      </c>
      <c r="I96" s="96">
        <v>34</v>
      </c>
      <c r="J96" s="96">
        <v>34</v>
      </c>
      <c r="K96" s="96">
        <v>34</v>
      </c>
    </row>
    <row r="97" spans="1:11" ht="25.5" customHeight="1">
      <c r="A97" s="47" t="s">
        <v>141</v>
      </c>
      <c r="B97" s="53" t="s">
        <v>294</v>
      </c>
      <c r="C97" s="54"/>
      <c r="D97" s="54"/>
      <c r="E97" s="56"/>
      <c r="F97" s="57" t="s">
        <v>295</v>
      </c>
      <c r="G97" s="58">
        <f>SUM(G98)</f>
        <v>5591</v>
      </c>
      <c r="H97" s="58">
        <f>SUM(H98)</f>
        <v>1486</v>
      </c>
      <c r="I97" s="58">
        <f>SUM(I98)</f>
        <v>3404</v>
      </c>
      <c r="J97" s="58">
        <f>SUM(J98)</f>
        <v>3534</v>
      </c>
      <c r="K97" s="58">
        <f>SUM(K98)</f>
        <v>2604</v>
      </c>
    </row>
    <row r="98" spans="1:11" ht="23.25" customHeight="1">
      <c r="A98" s="59" t="s">
        <v>141</v>
      </c>
      <c r="B98" s="110"/>
      <c r="C98" s="61" t="s">
        <v>296</v>
      </c>
      <c r="D98" s="111"/>
      <c r="E98" s="112"/>
      <c r="F98" s="113" t="s">
        <v>297</v>
      </c>
      <c r="G98" s="88">
        <f>SUM(G99+G103+G105+G111+G113+G114)</f>
        <v>5591</v>
      </c>
      <c r="H98" s="88">
        <f>SUM(H99+H103+H105+H111+H113+H114)</f>
        <v>1486</v>
      </c>
      <c r="I98" s="88">
        <f>SUM(I99+I103+I105+I111+I113+I114)</f>
        <v>3404</v>
      </c>
      <c r="J98" s="88">
        <f>SUM(J99+J103+J105+J111+J113+J114)</f>
        <v>3534</v>
      </c>
      <c r="K98" s="88">
        <f>SUM(K99+K103+K105+K111+K113+K114)</f>
        <v>2604</v>
      </c>
    </row>
    <row r="99" spans="1:11" ht="18" customHeight="1">
      <c r="A99" s="66" t="s">
        <v>141</v>
      </c>
      <c r="B99" s="114"/>
      <c r="C99" s="115"/>
      <c r="D99" s="79" t="s">
        <v>298</v>
      </c>
      <c r="E99" s="80"/>
      <c r="F99" s="116" t="s">
        <v>299</v>
      </c>
      <c r="G99" s="91">
        <f>SUM(G100:G102)</f>
        <v>1000</v>
      </c>
      <c r="H99" s="91">
        <f>SUM(H100:H102)</f>
        <v>0</v>
      </c>
      <c r="I99" s="91">
        <f>SUM(I100:I102)</f>
        <v>475</v>
      </c>
      <c r="J99" s="91">
        <f>SUM(J100:J102)</f>
        <v>450</v>
      </c>
      <c r="K99" s="91">
        <f>SUM(K100:K102)</f>
        <v>400</v>
      </c>
    </row>
    <row r="100" spans="1:11" ht="18" customHeight="1">
      <c r="A100" s="66"/>
      <c r="B100" s="114"/>
      <c r="C100" s="115"/>
      <c r="D100" s="79"/>
      <c r="E100" s="117" t="s">
        <v>300</v>
      </c>
      <c r="F100" s="118" t="s">
        <v>301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</row>
    <row r="101" spans="1:11" ht="18" customHeight="1">
      <c r="A101" s="71" t="s">
        <v>141</v>
      </c>
      <c r="B101" s="119"/>
      <c r="C101" s="120"/>
      <c r="D101" s="74"/>
      <c r="E101" s="117" t="s">
        <v>302</v>
      </c>
      <c r="F101" s="82" t="s">
        <v>303</v>
      </c>
      <c r="G101" s="96">
        <v>1000</v>
      </c>
      <c r="H101" s="96">
        <f>381-381</f>
        <v>0</v>
      </c>
      <c r="I101" s="96">
        <v>475</v>
      </c>
      <c r="J101" s="96">
        <v>450</v>
      </c>
      <c r="K101" s="96">
        <v>400</v>
      </c>
    </row>
    <row r="102" spans="1:11" ht="18" customHeight="1">
      <c r="A102" s="71" t="s">
        <v>141</v>
      </c>
      <c r="B102" s="119"/>
      <c r="C102" s="120"/>
      <c r="D102" s="74"/>
      <c r="E102" s="117" t="s">
        <v>304</v>
      </c>
      <c r="F102" s="82" t="s">
        <v>305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</row>
    <row r="103" spans="1:11" ht="18" customHeight="1">
      <c r="A103" s="66" t="s">
        <v>141</v>
      </c>
      <c r="B103" s="114"/>
      <c r="C103" s="115"/>
      <c r="D103" s="79" t="s">
        <v>306</v>
      </c>
      <c r="E103" s="80"/>
      <c r="F103" s="81" t="s">
        <v>307</v>
      </c>
      <c r="G103" s="91">
        <f>SUM(G104)</f>
        <v>0</v>
      </c>
      <c r="H103" s="91">
        <f>SUM(H104)</f>
        <v>0</v>
      </c>
      <c r="I103" s="91">
        <f>SUM(I104)</f>
        <v>0</v>
      </c>
      <c r="J103" s="91">
        <f>SUM(J104)</f>
        <v>0</v>
      </c>
      <c r="K103" s="91">
        <f>SUM(K104)</f>
        <v>0</v>
      </c>
    </row>
    <row r="104" spans="1:11" ht="18" customHeight="1">
      <c r="A104" s="71" t="s">
        <v>141</v>
      </c>
      <c r="B104" s="78"/>
      <c r="C104" s="121"/>
      <c r="D104" s="74"/>
      <c r="E104" s="117" t="s">
        <v>308</v>
      </c>
      <c r="F104" s="118" t="s">
        <v>307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</row>
    <row r="105" spans="1:11" ht="18" customHeight="1">
      <c r="A105" s="66" t="s">
        <v>141</v>
      </c>
      <c r="B105" s="114"/>
      <c r="C105" s="115"/>
      <c r="D105" s="79" t="s">
        <v>309</v>
      </c>
      <c r="E105" s="80"/>
      <c r="F105" s="81" t="s">
        <v>310</v>
      </c>
      <c r="G105" s="91">
        <f>SUM(G106:G110)</f>
        <v>2300</v>
      </c>
      <c r="H105" s="91">
        <f>SUM(H106:H110)</f>
        <v>735</v>
      </c>
      <c r="I105" s="91">
        <f>SUM(I106:I110)</f>
        <v>1600</v>
      </c>
      <c r="J105" s="91">
        <f>SUM(J106:J110)</f>
        <v>1544</v>
      </c>
      <c r="K105" s="91">
        <f>SUM(K106:K110)</f>
        <v>1154</v>
      </c>
    </row>
    <row r="106" spans="1:11" ht="18" customHeight="1">
      <c r="A106" s="71" t="s">
        <v>141</v>
      </c>
      <c r="B106" s="78"/>
      <c r="C106" s="121"/>
      <c r="D106" s="74"/>
      <c r="E106" s="117" t="s">
        <v>311</v>
      </c>
      <c r="F106" s="118" t="s">
        <v>312</v>
      </c>
      <c r="G106" s="96">
        <v>0</v>
      </c>
      <c r="H106" s="96">
        <f>275-43</f>
        <v>232</v>
      </c>
      <c r="I106" s="96">
        <v>0</v>
      </c>
      <c r="J106" s="96">
        <v>0</v>
      </c>
      <c r="K106" s="96">
        <v>0</v>
      </c>
    </row>
    <row r="107" spans="1:11" ht="18" customHeight="1">
      <c r="A107" s="71" t="s">
        <v>141</v>
      </c>
      <c r="B107" s="78"/>
      <c r="C107" s="121"/>
      <c r="D107" s="74"/>
      <c r="E107" s="117" t="s">
        <v>313</v>
      </c>
      <c r="F107" s="118" t="s">
        <v>230</v>
      </c>
      <c r="G107" s="96">
        <v>1600</v>
      </c>
      <c r="H107" s="96">
        <v>179</v>
      </c>
      <c r="I107" s="96">
        <f>1000+500</f>
        <v>1500</v>
      </c>
      <c r="J107" s="96">
        <f>1000-56+500</f>
        <v>1444</v>
      </c>
      <c r="K107" s="96">
        <f>400+500</f>
        <v>900</v>
      </c>
    </row>
    <row r="108" spans="1:11" ht="18" customHeight="1">
      <c r="A108" s="71" t="s">
        <v>141</v>
      </c>
      <c r="B108" s="78"/>
      <c r="C108" s="121"/>
      <c r="D108" s="74"/>
      <c r="E108" s="117" t="s">
        <v>314</v>
      </c>
      <c r="F108" s="118" t="s">
        <v>231</v>
      </c>
      <c r="G108" s="96">
        <v>400</v>
      </c>
      <c r="H108" s="96">
        <v>54</v>
      </c>
      <c r="I108" s="96">
        <v>0</v>
      </c>
      <c r="J108" s="96">
        <v>0</v>
      </c>
      <c r="K108" s="96">
        <v>100</v>
      </c>
    </row>
    <row r="109" spans="1:11" ht="18" customHeight="1">
      <c r="A109" s="71" t="s">
        <v>141</v>
      </c>
      <c r="B109" s="78"/>
      <c r="C109" s="121"/>
      <c r="D109" s="74"/>
      <c r="E109" s="117" t="s">
        <v>315</v>
      </c>
      <c r="F109" s="122" t="s">
        <v>232</v>
      </c>
      <c r="G109" s="96">
        <v>200</v>
      </c>
      <c r="H109" s="96">
        <f>410-140</f>
        <v>270</v>
      </c>
      <c r="I109" s="96">
        <v>100</v>
      </c>
      <c r="J109" s="96">
        <v>100</v>
      </c>
      <c r="K109" s="96">
        <v>100</v>
      </c>
    </row>
    <row r="110" spans="1:11" ht="18" customHeight="1">
      <c r="A110" s="71" t="s">
        <v>141</v>
      </c>
      <c r="B110" s="78"/>
      <c r="C110" s="121"/>
      <c r="D110" s="74"/>
      <c r="E110" s="117" t="s">
        <v>316</v>
      </c>
      <c r="F110" s="122" t="s">
        <v>317</v>
      </c>
      <c r="G110" s="96">
        <v>100</v>
      </c>
      <c r="H110" s="96">
        <v>0</v>
      </c>
      <c r="I110" s="96">
        <v>0</v>
      </c>
      <c r="J110" s="96">
        <v>0</v>
      </c>
      <c r="K110" s="96">
        <v>54</v>
      </c>
    </row>
    <row r="111" spans="1:11" ht="18" customHeight="1">
      <c r="A111" s="66" t="s">
        <v>141</v>
      </c>
      <c r="B111" s="114"/>
      <c r="C111" s="115"/>
      <c r="D111" s="79" t="s">
        <v>318</v>
      </c>
      <c r="E111" s="80"/>
      <c r="F111" s="85" t="s">
        <v>319</v>
      </c>
      <c r="G111" s="91">
        <f>SUM(G112)</f>
        <v>0</v>
      </c>
      <c r="H111" s="91">
        <f>SUM(H112)</f>
        <v>0</v>
      </c>
      <c r="I111" s="91">
        <f>SUM(I112)</f>
        <v>0</v>
      </c>
      <c r="J111" s="91">
        <f>SUM(J112)</f>
        <v>0</v>
      </c>
      <c r="K111" s="91">
        <f>SUM(K112)</f>
        <v>0</v>
      </c>
    </row>
    <row r="112" spans="1:11" ht="18" customHeight="1">
      <c r="A112" s="71" t="s">
        <v>141</v>
      </c>
      <c r="B112" s="78"/>
      <c r="C112" s="121"/>
      <c r="D112" s="74"/>
      <c r="E112" s="75" t="s">
        <v>320</v>
      </c>
      <c r="F112" s="122" t="s">
        <v>321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</row>
    <row r="113" spans="1:11" ht="18" customHeight="1">
      <c r="A113" s="66" t="s">
        <v>141</v>
      </c>
      <c r="B113" s="114"/>
      <c r="C113" s="115"/>
      <c r="D113" s="79" t="s">
        <v>322</v>
      </c>
      <c r="E113" s="84"/>
      <c r="F113" s="123" t="s">
        <v>323</v>
      </c>
      <c r="G113" s="91">
        <v>40</v>
      </c>
      <c r="H113" s="91">
        <f>58+30</f>
        <v>88</v>
      </c>
      <c r="I113" s="91">
        <f>10+37</f>
        <v>47</v>
      </c>
      <c r="J113" s="91">
        <v>40</v>
      </c>
      <c r="K113" s="91">
        <v>30</v>
      </c>
    </row>
    <row r="114" spans="1:11" ht="18" customHeight="1">
      <c r="A114" s="66" t="s">
        <v>141</v>
      </c>
      <c r="B114" s="114"/>
      <c r="C114" s="115"/>
      <c r="D114" s="79" t="s">
        <v>324</v>
      </c>
      <c r="E114" s="84"/>
      <c r="F114" s="124" t="s">
        <v>325</v>
      </c>
      <c r="G114" s="91">
        <f>SUM(G115:G117)</f>
        <v>2251</v>
      </c>
      <c r="H114" s="91">
        <f>SUM(H115:H117)</f>
        <v>663</v>
      </c>
      <c r="I114" s="91">
        <f>SUM(I115:I117)</f>
        <v>1282</v>
      </c>
      <c r="J114" s="91">
        <f>SUM(J115:J117)</f>
        <v>1500</v>
      </c>
      <c r="K114" s="91">
        <f>SUM(K115:K117)</f>
        <v>1020</v>
      </c>
    </row>
    <row r="115" spans="1:11" ht="18" customHeight="1">
      <c r="A115" s="71" t="s">
        <v>141</v>
      </c>
      <c r="B115" s="78"/>
      <c r="C115" s="121"/>
      <c r="D115" s="74"/>
      <c r="E115" s="75" t="s">
        <v>326</v>
      </c>
      <c r="F115" s="122" t="s">
        <v>327</v>
      </c>
      <c r="G115" s="96">
        <v>0</v>
      </c>
      <c r="H115" s="96">
        <f>176-163</f>
        <v>13</v>
      </c>
      <c r="I115" s="96">
        <v>0</v>
      </c>
      <c r="J115" s="96">
        <v>0</v>
      </c>
      <c r="K115" s="96">
        <v>0</v>
      </c>
    </row>
    <row r="116" spans="1:11" s="127" customFormat="1" ht="18" customHeight="1">
      <c r="A116" s="71" t="s">
        <v>141</v>
      </c>
      <c r="B116" s="125"/>
      <c r="C116" s="126"/>
      <c r="D116" s="74"/>
      <c r="E116" s="75" t="s">
        <v>328</v>
      </c>
      <c r="F116" s="122" t="s">
        <v>329</v>
      </c>
      <c r="G116" s="96">
        <v>2251</v>
      </c>
      <c r="H116" s="96">
        <f>516+97</f>
        <v>613</v>
      </c>
      <c r="I116" s="96">
        <f>1000+590-115-475+282</f>
        <v>1282</v>
      </c>
      <c r="J116" s="96">
        <v>1500</v>
      </c>
      <c r="K116" s="96">
        <v>1020</v>
      </c>
    </row>
    <row r="117" spans="1:11" ht="18" customHeight="1" thickBot="1">
      <c r="A117" s="128" t="s">
        <v>141</v>
      </c>
      <c r="B117" s="129"/>
      <c r="C117" s="130"/>
      <c r="D117" s="131"/>
      <c r="E117" s="132" t="s">
        <v>330</v>
      </c>
      <c r="F117" s="133" t="s">
        <v>331</v>
      </c>
      <c r="G117" s="134">
        <v>0</v>
      </c>
      <c r="H117" s="134">
        <f>218-181</f>
        <v>37</v>
      </c>
      <c r="I117" s="134">
        <v>0</v>
      </c>
      <c r="J117" s="134">
        <v>0</v>
      </c>
      <c r="K117" s="134">
        <v>0</v>
      </c>
    </row>
    <row r="118" spans="2:11" ht="12.75">
      <c r="B118" s="135"/>
      <c r="C118" s="135"/>
      <c r="D118" s="135"/>
      <c r="E118" s="135"/>
      <c r="F118" s="135"/>
      <c r="J118" s="136"/>
      <c r="K118" s="136"/>
    </row>
    <row r="119" spans="2:11" ht="12.75">
      <c r="B119" s="135"/>
      <c r="C119" s="135"/>
      <c r="D119" s="135"/>
      <c r="E119" s="135"/>
      <c r="F119" s="135"/>
      <c r="J119" s="136"/>
      <c r="K119" s="136"/>
    </row>
    <row r="120" spans="2:11" ht="12.75">
      <c r="B120" s="135"/>
      <c r="C120" s="135"/>
      <c r="D120" s="135"/>
      <c r="E120" s="135"/>
      <c r="F120" s="135"/>
      <c r="J120" s="136"/>
      <c r="K120" s="136"/>
    </row>
    <row r="121" spans="2:11" ht="12.75">
      <c r="B121" s="135"/>
      <c r="C121" s="135"/>
      <c r="D121" s="135"/>
      <c r="E121" s="135"/>
      <c r="F121" s="135"/>
      <c r="J121" s="136"/>
      <c r="K121" s="136"/>
    </row>
    <row r="122" spans="2:11" ht="12.75">
      <c r="B122" s="135"/>
      <c r="C122" s="135"/>
      <c r="D122" s="135"/>
      <c r="E122" s="135"/>
      <c r="F122" s="135"/>
      <c r="J122" s="136"/>
      <c r="K122" s="136"/>
    </row>
    <row r="123" spans="2:11" ht="12.75">
      <c r="B123" s="135"/>
      <c r="C123" s="135"/>
      <c r="D123" s="135"/>
      <c r="E123" s="135"/>
      <c r="F123" s="135"/>
      <c r="J123" s="136"/>
      <c r="K123" s="136"/>
    </row>
    <row r="124" spans="2:11" ht="12.75">
      <c r="B124" s="135"/>
      <c r="C124" s="135"/>
      <c r="D124" s="135"/>
      <c r="E124" s="135"/>
      <c r="F124" s="135"/>
      <c r="J124" s="136"/>
      <c r="K124" s="136"/>
    </row>
    <row r="125" spans="2:11" ht="12.75">
      <c r="B125" s="135"/>
      <c r="C125" s="135"/>
      <c r="D125" s="135"/>
      <c r="E125" s="135"/>
      <c r="F125" s="135"/>
      <c r="J125" s="136"/>
      <c r="K125" s="136"/>
    </row>
    <row r="126" spans="2:11" ht="12.75">
      <c r="B126" s="135"/>
      <c r="C126" s="135"/>
      <c r="D126" s="135"/>
      <c r="E126" s="135"/>
      <c r="F126" s="135"/>
      <c r="J126" s="136"/>
      <c r="K126" s="136"/>
    </row>
    <row r="127" spans="2:11" ht="12.75">
      <c r="B127" s="135"/>
      <c r="C127" s="135"/>
      <c r="D127" s="135"/>
      <c r="E127" s="135"/>
      <c r="F127" s="135"/>
      <c r="J127" s="136"/>
      <c r="K127" s="136"/>
    </row>
    <row r="128" spans="2:11" ht="12.75">
      <c r="B128" s="135"/>
      <c r="C128" s="135"/>
      <c r="D128" s="135"/>
      <c r="E128" s="135"/>
      <c r="F128" s="135"/>
      <c r="J128" s="136"/>
      <c r="K128" s="136"/>
    </row>
    <row r="129" spans="2:11" ht="12.75">
      <c r="B129" s="135"/>
      <c r="C129" s="135"/>
      <c r="D129" s="135"/>
      <c r="E129" s="135"/>
      <c r="F129" s="135"/>
      <c r="J129" s="136"/>
      <c r="K129" s="136"/>
    </row>
    <row r="130" spans="2:11" ht="12.75">
      <c r="B130" s="135"/>
      <c r="C130" s="135"/>
      <c r="D130" s="135"/>
      <c r="E130" s="135"/>
      <c r="F130" s="135"/>
      <c r="J130" s="136"/>
      <c r="K130" s="136"/>
    </row>
    <row r="131" spans="2:11" ht="12.75">
      <c r="B131" s="135"/>
      <c r="C131" s="135"/>
      <c r="D131" s="135"/>
      <c r="E131" s="135"/>
      <c r="F131" s="135"/>
      <c r="J131" s="136"/>
      <c r="K131" s="136"/>
    </row>
    <row r="132" spans="2:11" ht="12.75">
      <c r="B132" s="135"/>
      <c r="C132" s="135"/>
      <c r="D132" s="135"/>
      <c r="E132" s="135"/>
      <c r="F132" s="135"/>
      <c r="J132" s="136"/>
      <c r="K132" s="136"/>
    </row>
    <row r="133" spans="2:11" ht="12.75">
      <c r="B133" s="135"/>
      <c r="C133" s="135"/>
      <c r="D133" s="135"/>
      <c r="E133" s="135"/>
      <c r="F133" s="135"/>
      <c r="J133" s="136"/>
      <c r="K133" s="136"/>
    </row>
    <row r="134" spans="2:11" ht="12.75">
      <c r="B134" s="135"/>
      <c r="C134" s="135"/>
      <c r="D134" s="135"/>
      <c r="E134" s="135"/>
      <c r="F134" s="135"/>
      <c r="J134" s="136"/>
      <c r="K134" s="136"/>
    </row>
    <row r="135" spans="2:11" ht="12.75">
      <c r="B135" s="135"/>
      <c r="C135" s="135"/>
      <c r="D135" s="135"/>
      <c r="E135" s="135"/>
      <c r="F135" s="135"/>
      <c r="J135" s="136"/>
      <c r="K135" s="136"/>
    </row>
    <row r="136" spans="2:11" ht="12.75">
      <c r="B136" s="135"/>
      <c r="C136" s="135"/>
      <c r="D136" s="135"/>
      <c r="E136" s="135"/>
      <c r="F136" s="135"/>
      <c r="J136" s="136"/>
      <c r="K136" s="136"/>
    </row>
    <row r="137" spans="2:11" ht="12.75">
      <c r="B137" s="135"/>
      <c r="C137" s="135"/>
      <c r="D137" s="135"/>
      <c r="E137" s="135"/>
      <c r="F137" s="135"/>
      <c r="J137" s="136"/>
      <c r="K137" s="136"/>
    </row>
    <row r="138" spans="2:11" ht="12.75">
      <c r="B138" s="135"/>
      <c r="C138" s="135"/>
      <c r="D138" s="135"/>
      <c r="E138" s="135"/>
      <c r="F138" s="135"/>
      <c r="J138" s="136"/>
      <c r="K138" s="136"/>
    </row>
    <row r="139" spans="2:11" ht="12.75">
      <c r="B139" s="135"/>
      <c r="C139" s="135"/>
      <c r="D139" s="135"/>
      <c r="E139" s="135"/>
      <c r="F139" s="135"/>
      <c r="J139" s="136"/>
      <c r="K139" s="136"/>
    </row>
    <row r="140" spans="2:11" ht="12.75">
      <c r="B140" s="135"/>
      <c r="C140" s="135"/>
      <c r="D140" s="135"/>
      <c r="E140" s="135"/>
      <c r="F140" s="135"/>
      <c r="J140" s="136"/>
      <c r="K140" s="136"/>
    </row>
    <row r="141" spans="2:11" ht="12.75">
      <c r="B141" s="135"/>
      <c r="C141" s="135"/>
      <c r="D141" s="135"/>
      <c r="E141" s="135"/>
      <c r="F141" s="135"/>
      <c r="J141" s="136"/>
      <c r="K141" s="136"/>
    </row>
    <row r="142" spans="2:11" ht="12.75">
      <c r="B142" s="135"/>
      <c r="C142" s="135"/>
      <c r="D142" s="135"/>
      <c r="E142" s="135"/>
      <c r="F142" s="135"/>
      <c r="J142" s="136"/>
      <c r="K142" s="136"/>
    </row>
    <row r="143" spans="2:11" ht="12.75">
      <c r="B143" s="135"/>
      <c r="C143" s="135"/>
      <c r="D143" s="135"/>
      <c r="E143" s="135"/>
      <c r="F143" s="135"/>
      <c r="J143" s="136"/>
      <c r="K143" s="136"/>
    </row>
    <row r="144" spans="2:11" ht="12.75">
      <c r="B144" s="135"/>
      <c r="C144" s="135"/>
      <c r="D144" s="135"/>
      <c r="E144" s="135"/>
      <c r="F144" s="135"/>
      <c r="J144" s="136"/>
      <c r="K144" s="136"/>
    </row>
    <row r="145" spans="2:11" ht="12.75">
      <c r="B145" s="135"/>
      <c r="C145" s="135"/>
      <c r="D145" s="135"/>
      <c r="E145" s="135"/>
      <c r="F145" s="135"/>
      <c r="J145" s="136"/>
      <c r="K145" s="136"/>
    </row>
    <row r="146" spans="2:11" ht="12.75">
      <c r="B146" s="135"/>
      <c r="C146" s="135"/>
      <c r="D146" s="135"/>
      <c r="E146" s="135"/>
      <c r="F146" s="135"/>
      <c r="J146" s="136"/>
      <c r="K146" s="136"/>
    </row>
    <row r="147" spans="2:11" ht="12.75">
      <c r="B147" s="135"/>
      <c r="C147" s="135"/>
      <c r="D147" s="135"/>
      <c r="E147" s="135"/>
      <c r="F147" s="135"/>
      <c r="J147" s="136"/>
      <c r="K147" s="136"/>
    </row>
    <row r="148" spans="2:11" ht="12.75">
      <c r="B148" s="135"/>
      <c r="C148" s="135"/>
      <c r="D148" s="135"/>
      <c r="E148" s="135"/>
      <c r="F148" s="135"/>
      <c r="J148" s="136"/>
      <c r="K148" s="136"/>
    </row>
    <row r="149" spans="2:11" ht="12.75">
      <c r="B149" s="135"/>
      <c r="C149" s="135"/>
      <c r="D149" s="135"/>
      <c r="E149" s="135"/>
      <c r="F149" s="135"/>
      <c r="J149" s="136"/>
      <c r="K149" s="136"/>
    </row>
    <row r="150" spans="2:11" ht="12.75">
      <c r="B150" s="135"/>
      <c r="C150" s="135"/>
      <c r="D150" s="135"/>
      <c r="E150" s="135"/>
      <c r="F150" s="135"/>
      <c r="J150" s="136"/>
      <c r="K150" s="136"/>
    </row>
    <row r="151" spans="2:11" ht="12.75">
      <c r="B151" s="135"/>
      <c r="C151" s="135"/>
      <c r="D151" s="135"/>
      <c r="E151" s="135"/>
      <c r="F151" s="135"/>
      <c r="J151" s="136"/>
      <c r="K151" s="136"/>
    </row>
    <row r="152" spans="2:11" ht="12.75">
      <c r="B152" s="135"/>
      <c r="C152" s="135"/>
      <c r="D152" s="135"/>
      <c r="E152" s="135"/>
      <c r="F152" s="135"/>
      <c r="J152" s="136"/>
      <c r="K152" s="136"/>
    </row>
    <row r="153" spans="2:11" ht="12.75">
      <c r="B153" s="135"/>
      <c r="C153" s="135"/>
      <c r="D153" s="135"/>
      <c r="E153" s="135"/>
      <c r="F153" s="135"/>
      <c r="J153" s="136"/>
      <c r="K153" s="136"/>
    </row>
    <row r="154" spans="2:11" ht="12.75">
      <c r="B154" s="135"/>
      <c r="C154" s="135"/>
      <c r="D154" s="135"/>
      <c r="E154" s="135"/>
      <c r="F154" s="135"/>
      <c r="J154" s="136"/>
      <c r="K154" s="136"/>
    </row>
    <row r="155" spans="2:11" ht="12.75">
      <c r="B155" s="135"/>
      <c r="C155" s="135"/>
      <c r="D155" s="135"/>
      <c r="E155" s="135"/>
      <c r="F155" s="135"/>
      <c r="J155" s="136"/>
      <c r="K155" s="136"/>
    </row>
    <row r="156" spans="2:11" ht="12.75">
      <c r="B156" s="135"/>
      <c r="C156" s="135"/>
      <c r="D156" s="135"/>
      <c r="E156" s="135"/>
      <c r="F156" s="135"/>
      <c r="J156" s="136"/>
      <c r="K156" s="136"/>
    </row>
    <row r="157" spans="2:11" ht="12.75">
      <c r="B157" s="135"/>
      <c r="C157" s="135"/>
      <c r="D157" s="135"/>
      <c r="E157" s="135"/>
      <c r="F157" s="135"/>
      <c r="J157" s="136"/>
      <c r="K157" s="136"/>
    </row>
    <row r="158" spans="2:11" ht="12.75">
      <c r="B158" s="135"/>
      <c r="C158" s="135"/>
      <c r="D158" s="135"/>
      <c r="E158" s="135"/>
      <c r="F158" s="135"/>
      <c r="J158" s="136"/>
      <c r="K158" s="136"/>
    </row>
    <row r="159" spans="2:11" ht="12.75">
      <c r="B159" s="135"/>
      <c r="C159" s="135"/>
      <c r="D159" s="135"/>
      <c r="E159" s="135"/>
      <c r="F159" s="135"/>
      <c r="J159" s="136"/>
      <c r="K159" s="136"/>
    </row>
    <row r="160" spans="2:11" ht="12.75">
      <c r="B160" s="135"/>
      <c r="C160" s="135"/>
      <c r="D160" s="135"/>
      <c r="E160" s="135"/>
      <c r="F160" s="135"/>
      <c r="J160" s="136"/>
      <c r="K160" s="136"/>
    </row>
    <row r="161" spans="2:11" ht="12.75">
      <c r="B161" s="135"/>
      <c r="C161" s="135"/>
      <c r="D161" s="135"/>
      <c r="E161" s="135"/>
      <c r="F161" s="135"/>
      <c r="J161" s="136"/>
      <c r="K161" s="136"/>
    </row>
    <row r="162" spans="2:11" ht="12.75">
      <c r="B162" s="135"/>
      <c r="C162" s="135"/>
      <c r="D162" s="135"/>
      <c r="E162" s="135"/>
      <c r="F162" s="135"/>
      <c r="J162" s="136"/>
      <c r="K162" s="136"/>
    </row>
    <row r="163" spans="2:11" ht="12.75">
      <c r="B163" s="135"/>
      <c r="C163" s="135"/>
      <c r="D163" s="135"/>
      <c r="E163" s="135"/>
      <c r="F163" s="135"/>
      <c r="J163" s="136"/>
      <c r="K163" s="136"/>
    </row>
    <row r="164" spans="2:11" ht="12.75">
      <c r="B164" s="135"/>
      <c r="C164" s="135"/>
      <c r="D164" s="135"/>
      <c r="E164" s="135"/>
      <c r="F164" s="135"/>
      <c r="J164" s="136"/>
      <c r="K164" s="136"/>
    </row>
    <row r="165" spans="2:11" ht="12.75">
      <c r="B165" s="135"/>
      <c r="C165" s="135"/>
      <c r="D165" s="135"/>
      <c r="E165" s="135"/>
      <c r="F165" s="135"/>
      <c r="J165" s="136"/>
      <c r="K165" s="136"/>
    </row>
    <row r="166" spans="2:11" ht="12.75">
      <c r="B166" s="135"/>
      <c r="C166" s="135"/>
      <c r="D166" s="135"/>
      <c r="E166" s="135"/>
      <c r="F166" s="135"/>
      <c r="J166" s="136"/>
      <c r="K166" s="136"/>
    </row>
    <row r="167" spans="2:11" ht="12.75">
      <c r="B167" s="135"/>
      <c r="C167" s="135"/>
      <c r="D167" s="135"/>
      <c r="E167" s="135"/>
      <c r="F167" s="135"/>
      <c r="J167" s="136"/>
      <c r="K167" s="136"/>
    </row>
    <row r="168" spans="2:11" ht="12.75">
      <c r="B168" s="135"/>
      <c r="C168" s="135"/>
      <c r="D168" s="135"/>
      <c r="E168" s="135"/>
      <c r="F168" s="135"/>
      <c r="J168" s="136"/>
      <c r="K168" s="136"/>
    </row>
    <row r="169" spans="2:11" ht="12.75">
      <c r="B169" s="135"/>
      <c r="C169" s="135"/>
      <c r="D169" s="135"/>
      <c r="E169" s="135"/>
      <c r="F169" s="135"/>
      <c r="J169" s="136"/>
      <c r="K169" s="136"/>
    </row>
    <row r="170" spans="2:11" ht="12.75">
      <c r="B170" s="135"/>
      <c r="C170" s="135"/>
      <c r="D170" s="135"/>
      <c r="E170" s="135"/>
      <c r="F170" s="135"/>
      <c r="J170" s="136"/>
      <c r="K170" s="136"/>
    </row>
    <row r="171" spans="2:11" ht="12.75">
      <c r="B171" s="135"/>
      <c r="C171" s="135"/>
      <c r="D171" s="135"/>
      <c r="E171" s="135"/>
      <c r="F171" s="135"/>
      <c r="J171" s="136"/>
      <c r="K171" s="136"/>
    </row>
    <row r="172" spans="2:11" ht="12.75">
      <c r="B172" s="135"/>
      <c r="C172" s="135"/>
      <c r="D172" s="135"/>
      <c r="E172" s="135"/>
      <c r="F172" s="135"/>
      <c r="J172" s="136"/>
      <c r="K172" s="136"/>
    </row>
    <row r="173" spans="2:11" ht="12.75">
      <c r="B173" s="135"/>
      <c r="C173" s="135"/>
      <c r="D173" s="135"/>
      <c r="E173" s="135"/>
      <c r="F173" s="135"/>
      <c r="J173" s="136"/>
      <c r="K173" s="136"/>
    </row>
    <row r="174" spans="2:11" ht="12.75">
      <c r="B174" s="135"/>
      <c r="C174" s="135"/>
      <c r="D174" s="135"/>
      <c r="E174" s="135"/>
      <c r="F174" s="135"/>
      <c r="J174" s="136"/>
      <c r="K174" s="136"/>
    </row>
    <row r="175" spans="2:11" ht="12.75">
      <c r="B175" s="135"/>
      <c r="C175" s="135"/>
      <c r="D175" s="135"/>
      <c r="E175" s="135"/>
      <c r="F175" s="135"/>
      <c r="J175" s="136"/>
      <c r="K175" s="136"/>
    </row>
    <row r="176" spans="2:11" ht="12.75">
      <c r="B176" s="135"/>
      <c r="C176" s="135"/>
      <c r="D176" s="135"/>
      <c r="E176" s="135"/>
      <c r="F176" s="135"/>
      <c r="J176" s="136"/>
      <c r="K176" s="136"/>
    </row>
    <row r="177" spans="2:11" ht="12.75">
      <c r="B177" s="135"/>
      <c r="C177" s="135"/>
      <c r="D177" s="135"/>
      <c r="E177" s="135"/>
      <c r="F177" s="135"/>
      <c r="J177" s="136"/>
      <c r="K177" s="136"/>
    </row>
    <row r="178" spans="2:11" ht="12.75">
      <c r="B178" s="135"/>
      <c r="C178" s="135"/>
      <c r="D178" s="135"/>
      <c r="E178" s="135"/>
      <c r="F178" s="135"/>
      <c r="J178" s="136"/>
      <c r="K178" s="136"/>
    </row>
    <row r="179" spans="2:11" ht="12.75">
      <c r="B179" s="135"/>
      <c r="C179" s="135"/>
      <c r="D179" s="135"/>
      <c r="E179" s="135"/>
      <c r="F179" s="135"/>
      <c r="J179" s="136"/>
      <c r="K179" s="136"/>
    </row>
    <row r="180" spans="2:11" ht="12.75">
      <c r="B180" s="135"/>
      <c r="C180" s="135"/>
      <c r="D180" s="135"/>
      <c r="E180" s="135"/>
      <c r="F180" s="135"/>
      <c r="J180" s="136"/>
      <c r="K180" s="136"/>
    </row>
    <row r="181" spans="2:11" ht="12.75">
      <c r="B181" s="135"/>
      <c r="C181" s="135"/>
      <c r="D181" s="135"/>
      <c r="E181" s="135"/>
      <c r="F181" s="135"/>
      <c r="J181" s="136"/>
      <c r="K181" s="136"/>
    </row>
    <row r="182" spans="2:11" ht="12.75">
      <c r="B182" s="135"/>
      <c r="C182" s="135"/>
      <c r="D182" s="135"/>
      <c r="E182" s="135"/>
      <c r="F182" s="135"/>
      <c r="J182" s="136"/>
      <c r="K182" s="136"/>
    </row>
    <row r="183" spans="2:11" ht="12.75">
      <c r="B183" s="135"/>
      <c r="C183" s="135"/>
      <c r="D183" s="135"/>
      <c r="E183" s="135"/>
      <c r="F183" s="135"/>
      <c r="J183" s="136"/>
      <c r="K183" s="136"/>
    </row>
    <row r="184" spans="2:11" ht="12.75">
      <c r="B184" s="135"/>
      <c r="C184" s="135"/>
      <c r="D184" s="135"/>
      <c r="E184" s="135"/>
      <c r="F184" s="135"/>
      <c r="J184" s="136"/>
      <c r="K184" s="136"/>
    </row>
    <row r="185" spans="2:11" ht="12.75">
      <c r="B185" s="135"/>
      <c r="C185" s="135"/>
      <c r="D185" s="135"/>
      <c r="E185" s="135"/>
      <c r="F185" s="135"/>
      <c r="J185" s="136"/>
      <c r="K185" s="136"/>
    </row>
    <row r="186" spans="2:11" ht="12.75">
      <c r="B186" s="135"/>
      <c r="C186" s="135"/>
      <c r="D186" s="135"/>
      <c r="E186" s="135"/>
      <c r="F186" s="135"/>
      <c r="J186" s="136"/>
      <c r="K186" s="136"/>
    </row>
    <row r="187" spans="2:11" ht="12.75">
      <c r="B187" s="135"/>
      <c r="C187" s="135"/>
      <c r="D187" s="135"/>
      <c r="E187" s="135"/>
      <c r="F187" s="135"/>
      <c r="J187" s="136"/>
      <c r="K187" s="136"/>
    </row>
    <row r="188" spans="2:11" ht="12.75">
      <c r="B188" s="135"/>
      <c r="C188" s="135"/>
      <c r="D188" s="135"/>
      <c r="E188" s="135"/>
      <c r="F188" s="135"/>
      <c r="J188" s="136"/>
      <c r="K188" s="136"/>
    </row>
    <row r="189" spans="2:11" ht="12.75">
      <c r="B189" s="135"/>
      <c r="C189" s="135"/>
      <c r="D189" s="135"/>
      <c r="E189" s="135"/>
      <c r="F189" s="135"/>
      <c r="J189" s="136"/>
      <c r="K189" s="136"/>
    </row>
    <row r="190" spans="2:11" ht="12.75">
      <c r="B190" s="135"/>
      <c r="C190" s="135"/>
      <c r="D190" s="135"/>
      <c r="E190" s="135"/>
      <c r="F190" s="135"/>
      <c r="J190" s="136"/>
      <c r="K190" s="136"/>
    </row>
    <row r="191" spans="2:11" ht="12.75">
      <c r="B191" s="135"/>
      <c r="C191" s="135"/>
      <c r="D191" s="135"/>
      <c r="E191" s="135"/>
      <c r="F191" s="135"/>
      <c r="J191" s="136"/>
      <c r="K191" s="136"/>
    </row>
    <row r="192" spans="2:11" ht="12.75">
      <c r="B192" s="135"/>
      <c r="C192" s="135"/>
      <c r="D192" s="135"/>
      <c r="E192" s="135"/>
      <c r="F192" s="135"/>
      <c r="J192" s="136"/>
      <c r="K192" s="136"/>
    </row>
    <row r="193" spans="2:11" ht="12.75">
      <c r="B193" s="135"/>
      <c r="C193" s="135"/>
      <c r="D193" s="135"/>
      <c r="E193" s="135"/>
      <c r="F193" s="135"/>
      <c r="J193" s="136"/>
      <c r="K193" s="136"/>
    </row>
    <row r="194" spans="2:11" ht="12.75">
      <c r="B194" s="135"/>
      <c r="C194" s="135"/>
      <c r="D194" s="135"/>
      <c r="E194" s="135"/>
      <c r="F194" s="135"/>
      <c r="J194" s="136"/>
      <c r="K194" s="136"/>
    </row>
    <row r="195" spans="2:11" ht="12.75">
      <c r="B195" s="135"/>
      <c r="C195" s="135"/>
      <c r="D195" s="135"/>
      <c r="E195" s="135"/>
      <c r="F195" s="135"/>
      <c r="J195" s="136"/>
      <c r="K195" s="136"/>
    </row>
    <row r="196" spans="2:11" ht="12.75">
      <c r="B196" s="135"/>
      <c r="C196" s="135"/>
      <c r="D196" s="135"/>
      <c r="E196" s="135"/>
      <c r="F196" s="135"/>
      <c r="J196" s="136"/>
      <c r="K196" s="136"/>
    </row>
    <row r="197" spans="2:11" ht="12.75">
      <c r="B197" s="135"/>
      <c r="C197" s="135"/>
      <c r="D197" s="135"/>
      <c r="E197" s="135"/>
      <c r="F197" s="135"/>
      <c r="J197" s="136"/>
      <c r="K197" s="136"/>
    </row>
    <row r="198" spans="2:11" ht="12.75">
      <c r="B198" s="135"/>
      <c r="C198" s="135"/>
      <c r="D198" s="135"/>
      <c r="E198" s="135"/>
      <c r="F198" s="135"/>
      <c r="J198" s="136"/>
      <c r="K198" s="136"/>
    </row>
    <row r="199" spans="2:11" ht="12.75">
      <c r="B199" s="135"/>
      <c r="C199" s="135"/>
      <c r="D199" s="135"/>
      <c r="E199" s="135"/>
      <c r="F199" s="135"/>
      <c r="J199" s="136"/>
      <c r="K199" s="136"/>
    </row>
    <row r="200" spans="2:11" ht="12.75">
      <c r="B200" s="135"/>
      <c r="C200" s="135"/>
      <c r="D200" s="135"/>
      <c r="E200" s="135"/>
      <c r="F200" s="135"/>
      <c r="J200" s="136"/>
      <c r="K200" s="136"/>
    </row>
    <row r="201" spans="2:11" ht="12.75">
      <c r="B201" s="135"/>
      <c r="C201" s="135"/>
      <c r="D201" s="135"/>
      <c r="E201" s="135"/>
      <c r="F201" s="135"/>
      <c r="J201" s="136"/>
      <c r="K201" s="136"/>
    </row>
    <row r="202" spans="2:11" ht="12.75">
      <c r="B202" s="135"/>
      <c r="C202" s="135"/>
      <c r="D202" s="135"/>
      <c r="E202" s="135"/>
      <c r="F202" s="135"/>
      <c r="J202" s="136"/>
      <c r="K202" s="136"/>
    </row>
    <row r="203" spans="2:11" ht="12.75">
      <c r="B203" s="135"/>
      <c r="C203" s="135"/>
      <c r="D203" s="135"/>
      <c r="E203" s="135"/>
      <c r="F203" s="135"/>
      <c r="J203" s="136"/>
      <c r="K203" s="136"/>
    </row>
    <row r="204" spans="2:11" ht="12.75">
      <c r="B204" s="135"/>
      <c r="C204" s="135"/>
      <c r="D204" s="135"/>
      <c r="E204" s="135"/>
      <c r="F204" s="135"/>
      <c r="J204" s="136"/>
      <c r="K204" s="136"/>
    </row>
    <row r="205" spans="2:11" ht="12.75">
      <c r="B205" s="135"/>
      <c r="C205" s="135"/>
      <c r="D205" s="135"/>
      <c r="E205" s="135"/>
      <c r="F205" s="135"/>
      <c r="J205" s="136"/>
      <c r="K205" s="136"/>
    </row>
    <row r="206" spans="2:11" ht="12.75">
      <c r="B206" s="135"/>
      <c r="C206" s="135"/>
      <c r="D206" s="135"/>
      <c r="E206" s="135"/>
      <c r="F206" s="135"/>
      <c r="J206" s="136"/>
      <c r="K206" s="136"/>
    </row>
    <row r="207" spans="2:11" ht="12.75">
      <c r="B207" s="135"/>
      <c r="C207" s="135"/>
      <c r="D207" s="135"/>
      <c r="E207" s="135"/>
      <c r="F207" s="135"/>
      <c r="J207" s="136"/>
      <c r="K207" s="136"/>
    </row>
    <row r="208" spans="2:11" ht="12.75">
      <c r="B208" s="135"/>
      <c r="C208" s="135"/>
      <c r="D208" s="135"/>
      <c r="E208" s="135"/>
      <c r="F208" s="135"/>
      <c r="J208" s="136"/>
      <c r="K208" s="136"/>
    </row>
    <row r="209" spans="2:11" ht="12.75">
      <c r="B209" s="135"/>
      <c r="C209" s="135"/>
      <c r="D209" s="135"/>
      <c r="E209" s="135"/>
      <c r="F209" s="135"/>
      <c r="J209" s="136"/>
      <c r="K209" s="136"/>
    </row>
    <row r="210" spans="2:11" ht="12.75">
      <c r="B210" s="135"/>
      <c r="C210" s="135"/>
      <c r="D210" s="135"/>
      <c r="E210" s="135"/>
      <c r="F210" s="135"/>
      <c r="J210" s="136"/>
      <c r="K210" s="136"/>
    </row>
    <row r="211" spans="2:11" ht="12.75">
      <c r="B211" s="135"/>
      <c r="C211" s="135"/>
      <c r="D211" s="135"/>
      <c r="E211" s="135"/>
      <c r="F211" s="135"/>
      <c r="J211" s="136"/>
      <c r="K211" s="136"/>
    </row>
    <row r="212" spans="2:11" ht="12.75">
      <c r="B212" s="135"/>
      <c r="C212" s="135"/>
      <c r="D212" s="135"/>
      <c r="E212" s="135"/>
      <c r="F212" s="135"/>
      <c r="J212" s="136"/>
      <c r="K212" s="136"/>
    </row>
    <row r="213" spans="2:11" ht="12.75">
      <c r="B213" s="135"/>
      <c r="C213" s="135"/>
      <c r="D213" s="135"/>
      <c r="E213" s="135"/>
      <c r="F213" s="135"/>
      <c r="J213" s="136"/>
      <c r="K213" s="136"/>
    </row>
    <row r="214" spans="2:11" ht="12.75">
      <c r="B214" s="135"/>
      <c r="C214" s="135"/>
      <c r="D214" s="135"/>
      <c r="E214" s="135"/>
      <c r="F214" s="135"/>
      <c r="J214" s="136"/>
      <c r="K214" s="136"/>
    </row>
    <row r="215" spans="2:11" ht="12.75">
      <c r="B215" s="135"/>
      <c r="C215" s="135"/>
      <c r="D215" s="135"/>
      <c r="E215" s="135"/>
      <c r="F215" s="135"/>
      <c r="J215" s="136"/>
      <c r="K215" s="136"/>
    </row>
    <row r="216" spans="2:11" ht="12.75">
      <c r="B216" s="135"/>
      <c r="C216" s="135"/>
      <c r="D216" s="135"/>
      <c r="E216" s="135"/>
      <c r="F216" s="135"/>
      <c r="J216" s="136"/>
      <c r="K216" s="136"/>
    </row>
    <row r="217" spans="2:11" ht="12.75">
      <c r="B217" s="135"/>
      <c r="C217" s="135"/>
      <c r="D217" s="135"/>
      <c r="E217" s="135"/>
      <c r="F217" s="135"/>
      <c r="J217" s="136"/>
      <c r="K217" s="136"/>
    </row>
    <row r="218" spans="2:11" ht="12.75">
      <c r="B218" s="135"/>
      <c r="C218" s="135"/>
      <c r="D218" s="135"/>
      <c r="E218" s="135"/>
      <c r="F218" s="135"/>
      <c r="J218" s="136"/>
      <c r="K218" s="136"/>
    </row>
    <row r="219" spans="2:11" ht="12.75">
      <c r="B219" s="135"/>
      <c r="C219" s="135"/>
      <c r="D219" s="135"/>
      <c r="E219" s="135"/>
      <c r="F219" s="135"/>
      <c r="J219" s="136"/>
      <c r="K219" s="136"/>
    </row>
    <row r="220" spans="2:11" ht="12.75">
      <c r="B220" s="135"/>
      <c r="C220" s="135"/>
      <c r="D220" s="135"/>
      <c r="E220" s="135"/>
      <c r="F220" s="135"/>
      <c r="J220" s="136"/>
      <c r="K220" s="136"/>
    </row>
    <row r="221" spans="2:11" ht="12.75">
      <c r="B221" s="135"/>
      <c r="C221" s="135"/>
      <c r="D221" s="135"/>
      <c r="E221" s="135"/>
      <c r="F221" s="135"/>
      <c r="J221" s="136"/>
      <c r="K221" s="136"/>
    </row>
    <row r="222" spans="2:11" ht="12.75">
      <c r="B222" s="135"/>
      <c r="C222" s="135"/>
      <c r="D222" s="135"/>
      <c r="E222" s="135"/>
      <c r="F222" s="135"/>
      <c r="J222" s="136"/>
      <c r="K222" s="136"/>
    </row>
    <row r="223" spans="2:11" ht="12.75">
      <c r="B223" s="135"/>
      <c r="C223" s="135"/>
      <c r="D223" s="135"/>
      <c r="E223" s="135"/>
      <c r="F223" s="135"/>
      <c r="J223" s="136"/>
      <c r="K223" s="136"/>
    </row>
    <row r="224" spans="2:11" ht="12.75">
      <c r="B224" s="135"/>
      <c r="C224" s="135"/>
      <c r="D224" s="135"/>
      <c r="E224" s="135"/>
      <c r="F224" s="135"/>
      <c r="J224" s="136"/>
      <c r="K224" s="136"/>
    </row>
    <row r="225" spans="2:11" ht="12.75">
      <c r="B225" s="135"/>
      <c r="C225" s="135"/>
      <c r="D225" s="135"/>
      <c r="E225" s="135"/>
      <c r="F225" s="135"/>
      <c r="J225" s="136"/>
      <c r="K225" s="136"/>
    </row>
    <row r="226" spans="2:11" ht="12.75">
      <c r="B226" s="135"/>
      <c r="C226" s="135"/>
      <c r="D226" s="135"/>
      <c r="E226" s="135"/>
      <c r="F226" s="135"/>
      <c r="J226" s="136"/>
      <c r="K226" s="136"/>
    </row>
    <row r="227" spans="2:11" ht="12.75">
      <c r="B227" s="135"/>
      <c r="C227" s="135"/>
      <c r="D227" s="135"/>
      <c r="E227" s="135"/>
      <c r="F227" s="135"/>
      <c r="J227" s="136"/>
      <c r="K227" s="136"/>
    </row>
    <row r="228" spans="2:11" ht="12.75">
      <c r="B228" s="135"/>
      <c r="C228" s="135"/>
      <c r="D228" s="135"/>
      <c r="E228" s="135"/>
      <c r="F228" s="135"/>
      <c r="J228" s="136"/>
      <c r="K228" s="136"/>
    </row>
    <row r="229" spans="2:11" ht="12.75">
      <c r="B229" s="135"/>
      <c r="C229" s="135"/>
      <c r="D229" s="135"/>
      <c r="E229" s="135"/>
      <c r="F229" s="135"/>
      <c r="J229" s="136"/>
      <c r="K229" s="136"/>
    </row>
    <row r="230" spans="2:11" ht="12.75">
      <c r="B230" s="135"/>
      <c r="C230" s="135"/>
      <c r="D230" s="135"/>
      <c r="E230" s="135"/>
      <c r="F230" s="135"/>
      <c r="J230" s="136"/>
      <c r="K230" s="136"/>
    </row>
    <row r="231" spans="2:11" ht="12.75">
      <c r="B231" s="135"/>
      <c r="C231" s="135"/>
      <c r="D231" s="135"/>
      <c r="E231" s="135"/>
      <c r="F231" s="135"/>
      <c r="J231" s="136"/>
      <c r="K231" s="136"/>
    </row>
    <row r="232" spans="2:11" ht="12.75">
      <c r="B232" s="135"/>
      <c r="C232" s="135"/>
      <c r="D232" s="135"/>
      <c r="E232" s="135"/>
      <c r="F232" s="135"/>
      <c r="J232" s="136"/>
      <c r="K232" s="136"/>
    </row>
    <row r="233" spans="2:11" ht="12.75">
      <c r="B233" s="135"/>
      <c r="C233" s="135"/>
      <c r="D233" s="135"/>
      <c r="E233" s="135"/>
      <c r="F233" s="135"/>
      <c r="J233" s="136"/>
      <c r="K233" s="136"/>
    </row>
    <row r="234" spans="2:11" ht="12.75">
      <c r="B234" s="135"/>
      <c r="C234" s="135"/>
      <c r="D234" s="135"/>
      <c r="E234" s="135"/>
      <c r="F234" s="135"/>
      <c r="J234" s="136"/>
      <c r="K234" s="136"/>
    </row>
    <row r="235" spans="2:11" ht="12.75">
      <c r="B235" s="135"/>
      <c r="C235" s="135"/>
      <c r="D235" s="135"/>
      <c r="E235" s="135"/>
      <c r="F235" s="135"/>
      <c r="J235" s="136"/>
      <c r="K235" s="136"/>
    </row>
    <row r="236" spans="2:11" ht="12.75">
      <c r="B236" s="135"/>
      <c r="C236" s="135"/>
      <c r="D236" s="135"/>
      <c r="E236" s="135"/>
      <c r="F236" s="135"/>
      <c r="J236" s="136"/>
      <c r="K236" s="136"/>
    </row>
    <row r="237" spans="2:11" ht="12.75">
      <c r="B237" s="135"/>
      <c r="C237" s="135"/>
      <c r="D237" s="135"/>
      <c r="E237" s="135"/>
      <c r="F237" s="135"/>
      <c r="J237" s="136"/>
      <c r="K237" s="136"/>
    </row>
    <row r="238" spans="2:11" ht="12.75">
      <c r="B238" s="135"/>
      <c r="C238" s="135"/>
      <c r="D238" s="135"/>
      <c r="E238" s="135"/>
      <c r="F238" s="135"/>
      <c r="J238" s="136"/>
      <c r="K238" s="136"/>
    </row>
    <row r="239" spans="2:11" ht="12.75">
      <c r="B239" s="135"/>
      <c r="C239" s="135"/>
      <c r="D239" s="135"/>
      <c r="E239" s="135"/>
      <c r="F239" s="135"/>
      <c r="J239" s="136"/>
      <c r="K239" s="136"/>
    </row>
    <row r="240" spans="2:11" ht="12.75">
      <c r="B240" s="135"/>
      <c r="C240" s="135"/>
      <c r="D240" s="135"/>
      <c r="E240" s="135"/>
      <c r="F240" s="135"/>
      <c r="J240" s="136"/>
      <c r="K240" s="136"/>
    </row>
    <row r="241" spans="2:6" ht="12.75">
      <c r="B241" s="135"/>
      <c r="C241" s="135"/>
      <c r="D241" s="135"/>
      <c r="E241" s="135"/>
      <c r="F241" s="135"/>
    </row>
    <row r="242" spans="2:6" ht="12.75">
      <c r="B242" s="135"/>
      <c r="C242" s="135"/>
      <c r="D242" s="135"/>
      <c r="E242" s="135"/>
      <c r="F242" s="135"/>
    </row>
    <row r="243" spans="2:6" ht="12.75">
      <c r="B243" s="135"/>
      <c r="C243" s="135"/>
      <c r="D243" s="135"/>
      <c r="E243" s="135"/>
      <c r="F243" s="135"/>
    </row>
    <row r="244" spans="2:6" ht="12.75">
      <c r="B244" s="135"/>
      <c r="C244" s="135"/>
      <c r="D244" s="135"/>
      <c r="E244" s="135"/>
      <c r="F244" s="135"/>
    </row>
    <row r="245" spans="2:6" ht="12.75">
      <c r="B245" s="135"/>
      <c r="C245" s="135"/>
      <c r="D245" s="135"/>
      <c r="E245" s="135"/>
      <c r="F245" s="135"/>
    </row>
    <row r="246" spans="2:6" ht="12.75">
      <c r="B246" s="135"/>
      <c r="C246" s="135"/>
      <c r="D246" s="135"/>
      <c r="E246" s="135"/>
      <c r="F246" s="135"/>
    </row>
    <row r="247" spans="2:6" ht="12.75">
      <c r="B247" s="135"/>
      <c r="C247" s="135"/>
      <c r="D247" s="135"/>
      <c r="E247" s="135"/>
      <c r="F247" s="135"/>
    </row>
    <row r="248" spans="2:6" ht="12.75">
      <c r="B248" s="135"/>
      <c r="C248" s="135"/>
      <c r="D248" s="135"/>
      <c r="E248" s="135"/>
      <c r="F248" s="135"/>
    </row>
    <row r="249" spans="2:6" ht="12.75">
      <c r="B249" s="135"/>
      <c r="C249" s="135"/>
      <c r="D249" s="135"/>
      <c r="E249" s="135"/>
      <c r="F249" s="135"/>
    </row>
    <row r="250" spans="2:6" ht="12.75">
      <c r="B250" s="135"/>
      <c r="C250" s="135"/>
      <c r="D250" s="135"/>
      <c r="E250" s="135"/>
      <c r="F250" s="135"/>
    </row>
    <row r="251" spans="2:6" ht="12.75">
      <c r="B251" s="135"/>
      <c r="C251" s="135"/>
      <c r="D251" s="135"/>
      <c r="E251" s="135"/>
      <c r="F251" s="135"/>
    </row>
    <row r="252" spans="2:6" ht="12.75">
      <c r="B252" s="135"/>
      <c r="C252" s="135"/>
      <c r="D252" s="135"/>
      <c r="E252" s="135"/>
      <c r="F252" s="135"/>
    </row>
    <row r="253" spans="2:6" ht="12.75">
      <c r="B253" s="135"/>
      <c r="C253" s="135"/>
      <c r="D253" s="135"/>
      <c r="E253" s="135"/>
      <c r="F253" s="135"/>
    </row>
    <row r="254" spans="2:6" ht="12.75">
      <c r="B254" s="135"/>
      <c r="C254" s="135"/>
      <c r="D254" s="135"/>
      <c r="E254" s="135"/>
      <c r="F254" s="135"/>
    </row>
    <row r="255" spans="2:6" ht="12.75">
      <c r="B255" s="135"/>
      <c r="C255" s="135"/>
      <c r="D255" s="135"/>
      <c r="E255" s="135"/>
      <c r="F255" s="135"/>
    </row>
    <row r="256" spans="2:6" ht="12.75">
      <c r="B256" s="135"/>
      <c r="C256" s="135"/>
      <c r="D256" s="135"/>
      <c r="E256" s="135"/>
      <c r="F256" s="135"/>
    </row>
    <row r="257" spans="2:6" ht="12.75">
      <c r="B257" s="135"/>
      <c r="C257" s="135"/>
      <c r="D257" s="135"/>
      <c r="E257" s="135"/>
      <c r="F257" s="135"/>
    </row>
    <row r="258" spans="2:6" ht="12.75">
      <c r="B258" s="135"/>
      <c r="C258" s="135"/>
      <c r="D258" s="135"/>
      <c r="E258" s="135"/>
      <c r="F258" s="135"/>
    </row>
    <row r="259" spans="2:6" ht="12.75">
      <c r="B259" s="135"/>
      <c r="C259" s="135"/>
      <c r="D259" s="135"/>
      <c r="E259" s="135"/>
      <c r="F259" s="135"/>
    </row>
    <row r="260" spans="2:6" ht="12.75">
      <c r="B260" s="135"/>
      <c r="C260" s="135"/>
      <c r="D260" s="135"/>
      <c r="E260" s="135"/>
      <c r="F260" s="135"/>
    </row>
    <row r="261" spans="2:6" ht="12.75">
      <c r="B261" s="135"/>
      <c r="C261" s="135"/>
      <c r="D261" s="135"/>
      <c r="E261" s="135"/>
      <c r="F261" s="135"/>
    </row>
    <row r="262" spans="2:6" ht="12.75">
      <c r="B262" s="135"/>
      <c r="C262" s="135"/>
      <c r="D262" s="135"/>
      <c r="E262" s="135"/>
      <c r="F262" s="135"/>
    </row>
    <row r="263" spans="2:6" ht="12.75">
      <c r="B263" s="135"/>
      <c r="C263" s="135"/>
      <c r="D263" s="135"/>
      <c r="E263" s="135"/>
      <c r="F263" s="135"/>
    </row>
    <row r="264" spans="2:6" ht="12.75">
      <c r="B264" s="135"/>
      <c r="C264" s="135"/>
      <c r="D264" s="135"/>
      <c r="E264" s="135"/>
      <c r="F264" s="135"/>
    </row>
    <row r="265" spans="2:6" ht="12.75">
      <c r="B265" s="135"/>
      <c r="C265" s="135"/>
      <c r="D265" s="135"/>
      <c r="E265" s="135"/>
      <c r="F265" s="135"/>
    </row>
    <row r="266" spans="2:6" ht="12.75">
      <c r="B266" s="135"/>
      <c r="C266" s="135"/>
      <c r="D266" s="135"/>
      <c r="E266" s="135"/>
      <c r="F266" s="135"/>
    </row>
    <row r="267" spans="2:6" ht="12.75">
      <c r="B267" s="135"/>
      <c r="C267" s="135"/>
      <c r="D267" s="135"/>
      <c r="E267" s="135"/>
      <c r="F267" s="135"/>
    </row>
    <row r="268" spans="2:6" ht="12.75">
      <c r="B268" s="135"/>
      <c r="C268" s="135"/>
      <c r="D268" s="135"/>
      <c r="E268" s="135"/>
      <c r="F268" s="135"/>
    </row>
    <row r="269" spans="2:6" ht="12.75">
      <c r="B269" s="135"/>
      <c r="C269" s="135"/>
      <c r="D269" s="135"/>
      <c r="E269" s="135"/>
      <c r="F269" s="135"/>
    </row>
    <row r="270" spans="2:6" ht="12.75">
      <c r="B270" s="135"/>
      <c r="C270" s="135"/>
      <c r="D270" s="135"/>
      <c r="E270" s="135"/>
      <c r="F270" s="135"/>
    </row>
    <row r="271" spans="2:6" ht="12.75">
      <c r="B271" s="135"/>
      <c r="C271" s="135"/>
      <c r="D271" s="135"/>
      <c r="E271" s="135"/>
      <c r="F271" s="135"/>
    </row>
    <row r="272" spans="2:6" ht="12.75">
      <c r="B272" s="135"/>
      <c r="C272" s="135"/>
      <c r="D272" s="135"/>
      <c r="E272" s="135"/>
      <c r="F272" s="135"/>
    </row>
    <row r="273" spans="2:6" ht="12.75">
      <c r="B273" s="135"/>
      <c r="C273" s="135"/>
      <c r="D273" s="135"/>
      <c r="E273" s="135"/>
      <c r="F273" s="135"/>
    </row>
    <row r="274" spans="2:6" ht="12.75">
      <c r="B274" s="135"/>
      <c r="C274" s="135"/>
      <c r="D274" s="135"/>
      <c r="E274" s="135"/>
      <c r="F274" s="135"/>
    </row>
    <row r="275" spans="2:6" ht="12.75">
      <c r="B275" s="135"/>
      <c r="C275" s="135"/>
      <c r="D275" s="135"/>
      <c r="E275" s="135"/>
      <c r="F275" s="135"/>
    </row>
    <row r="276" spans="2:6" ht="12.75">
      <c r="B276" s="135"/>
      <c r="C276" s="135"/>
      <c r="D276" s="135"/>
      <c r="E276" s="135"/>
      <c r="F276" s="135"/>
    </row>
    <row r="277" spans="2:6" ht="12.75">
      <c r="B277" s="135"/>
      <c r="C277" s="135"/>
      <c r="D277" s="135"/>
      <c r="E277" s="135"/>
      <c r="F277" s="135"/>
    </row>
    <row r="278" spans="2:6" ht="12.75">
      <c r="B278" s="135"/>
      <c r="C278" s="135"/>
      <c r="D278" s="135"/>
      <c r="E278" s="135"/>
      <c r="F278" s="135"/>
    </row>
    <row r="279" spans="2:6" ht="12.75">
      <c r="B279" s="135"/>
      <c r="C279" s="135"/>
      <c r="D279" s="135"/>
      <c r="E279" s="135"/>
      <c r="F279" s="135"/>
    </row>
    <row r="280" spans="2:6" ht="12.75">
      <c r="B280" s="135"/>
      <c r="C280" s="135"/>
      <c r="D280" s="135"/>
      <c r="E280" s="135"/>
      <c r="F280" s="135"/>
    </row>
    <row r="281" spans="2:6" ht="12.75">
      <c r="B281" s="135"/>
      <c r="C281" s="135"/>
      <c r="D281" s="135"/>
      <c r="E281" s="135"/>
      <c r="F281" s="135"/>
    </row>
    <row r="282" spans="2:6" ht="12.75">
      <c r="B282" s="135"/>
      <c r="C282" s="135"/>
      <c r="D282" s="135"/>
      <c r="E282" s="135"/>
      <c r="F282" s="135"/>
    </row>
    <row r="283" spans="2:6" ht="12.75">
      <c r="B283" s="135"/>
      <c r="C283" s="135"/>
      <c r="D283" s="135"/>
      <c r="E283" s="135"/>
      <c r="F283" s="135"/>
    </row>
    <row r="284" spans="2:6" ht="12.75">
      <c r="B284" s="135"/>
      <c r="C284" s="135"/>
      <c r="D284" s="135"/>
      <c r="E284" s="135"/>
      <c r="F284" s="135"/>
    </row>
    <row r="285" spans="2:6" ht="12.75">
      <c r="B285" s="135"/>
      <c r="C285" s="135"/>
      <c r="D285" s="135"/>
      <c r="E285" s="135"/>
      <c r="F285" s="135"/>
    </row>
    <row r="286" spans="2:6" ht="12.75">
      <c r="B286" s="135"/>
      <c r="C286" s="135"/>
      <c r="D286" s="135"/>
      <c r="E286" s="135"/>
      <c r="F286" s="135"/>
    </row>
    <row r="287" spans="2:6" ht="12.75">
      <c r="B287" s="135"/>
      <c r="C287" s="135"/>
      <c r="D287" s="135"/>
      <c r="E287" s="135"/>
      <c r="F287" s="135"/>
    </row>
    <row r="288" spans="2:6" ht="12.75">
      <c r="B288" s="135"/>
      <c r="C288" s="135"/>
      <c r="D288" s="135"/>
      <c r="E288" s="135"/>
      <c r="F288" s="135"/>
    </row>
    <row r="289" spans="2:6" ht="12.75">
      <c r="B289" s="135"/>
      <c r="C289" s="135"/>
      <c r="D289" s="135"/>
      <c r="E289" s="135"/>
      <c r="F289" s="135"/>
    </row>
    <row r="290" spans="2:6" ht="12.75">
      <c r="B290" s="135"/>
      <c r="C290" s="135"/>
      <c r="D290" s="135"/>
      <c r="E290" s="135"/>
      <c r="F290" s="135"/>
    </row>
    <row r="291" spans="2:6" ht="12.75">
      <c r="B291" s="135"/>
      <c r="C291" s="135"/>
      <c r="D291" s="135"/>
      <c r="E291" s="135"/>
      <c r="F291" s="135"/>
    </row>
    <row r="292" spans="2:6" ht="12.75">
      <c r="B292" s="135"/>
      <c r="C292" s="135"/>
      <c r="D292" s="135"/>
      <c r="E292" s="135"/>
      <c r="F292" s="135"/>
    </row>
    <row r="293" spans="2:6" ht="12.75">
      <c r="B293" s="135"/>
      <c r="C293" s="135"/>
      <c r="D293" s="135"/>
      <c r="E293" s="135"/>
      <c r="F293" s="135"/>
    </row>
    <row r="294" spans="2:6" ht="12.75">
      <c r="B294" s="135"/>
      <c r="C294" s="135"/>
      <c r="D294" s="135"/>
      <c r="E294" s="135"/>
      <c r="F294" s="135"/>
    </row>
    <row r="295" spans="2:6" ht="12.75">
      <c r="B295" s="135"/>
      <c r="C295" s="135"/>
      <c r="D295" s="135"/>
      <c r="E295" s="135"/>
      <c r="F295" s="135"/>
    </row>
    <row r="296" spans="2:6" ht="12.75">
      <c r="B296" s="135"/>
      <c r="C296" s="135"/>
      <c r="D296" s="135"/>
      <c r="E296" s="135"/>
      <c r="F296" s="135"/>
    </row>
    <row r="297" spans="2:6" ht="12.75">
      <c r="B297" s="135"/>
      <c r="C297" s="135"/>
      <c r="D297" s="135"/>
      <c r="E297" s="135"/>
      <c r="F297" s="135"/>
    </row>
    <row r="298" spans="2:6" ht="12.75">
      <c r="B298" s="135"/>
      <c r="C298" s="135"/>
      <c r="D298" s="135"/>
      <c r="E298" s="135"/>
      <c r="F298" s="135"/>
    </row>
    <row r="299" spans="2:6" ht="12.75">
      <c r="B299" s="135"/>
      <c r="C299" s="135"/>
      <c r="D299" s="135"/>
      <c r="E299" s="135"/>
      <c r="F299" s="135"/>
    </row>
    <row r="300" spans="2:6" ht="12.75">
      <c r="B300" s="135"/>
      <c r="C300" s="135"/>
      <c r="D300" s="135"/>
      <c r="E300" s="135"/>
      <c r="F300" s="135"/>
    </row>
    <row r="301" spans="2:6" ht="12.75">
      <c r="B301" s="135"/>
      <c r="C301" s="135"/>
      <c r="D301" s="135"/>
      <c r="E301" s="135"/>
      <c r="F301" s="135"/>
    </row>
    <row r="302" spans="2:6" ht="12.75">
      <c r="B302" s="135"/>
      <c r="C302" s="135"/>
      <c r="D302" s="135"/>
      <c r="E302" s="135"/>
      <c r="F302" s="135"/>
    </row>
    <row r="303" spans="2:6" ht="12.75">
      <c r="B303" s="135"/>
      <c r="C303" s="135"/>
      <c r="D303" s="135"/>
      <c r="E303" s="135"/>
      <c r="F303" s="135"/>
    </row>
    <row r="304" spans="2:6" ht="12.75">
      <c r="B304" s="135"/>
      <c r="C304" s="135"/>
      <c r="D304" s="135"/>
      <c r="E304" s="135"/>
      <c r="F304" s="135"/>
    </row>
    <row r="305" spans="2:6" ht="12.75">
      <c r="B305" s="135"/>
      <c r="C305" s="135"/>
      <c r="D305" s="135"/>
      <c r="E305" s="135"/>
      <c r="F305" s="135"/>
    </row>
    <row r="306" spans="2:6" ht="12.75">
      <c r="B306" s="135"/>
      <c r="C306" s="135"/>
      <c r="D306" s="135"/>
      <c r="E306" s="135"/>
      <c r="F306" s="135"/>
    </row>
    <row r="307" spans="2:6" ht="12.75">
      <c r="B307" s="135"/>
      <c r="C307" s="135"/>
      <c r="D307" s="135"/>
      <c r="E307" s="135"/>
      <c r="F307" s="135"/>
    </row>
    <row r="308" spans="2:6" ht="12.75">
      <c r="B308" s="135"/>
      <c r="C308" s="135"/>
      <c r="D308" s="135"/>
      <c r="E308" s="135"/>
      <c r="F308" s="135"/>
    </row>
    <row r="309" spans="2:6" ht="12.75">
      <c r="B309" s="135"/>
      <c r="C309" s="135"/>
      <c r="D309" s="135"/>
      <c r="E309" s="135"/>
      <c r="F309" s="135"/>
    </row>
    <row r="310" spans="2:6" ht="12.75">
      <c r="B310" s="135"/>
      <c r="C310" s="135"/>
      <c r="D310" s="135"/>
      <c r="E310" s="135"/>
      <c r="F310" s="135"/>
    </row>
    <row r="311" spans="2:6" ht="12.75">
      <c r="B311" s="135"/>
      <c r="C311" s="135"/>
      <c r="D311" s="135"/>
      <c r="E311" s="135"/>
      <c r="F311" s="135"/>
    </row>
    <row r="312" spans="2:6" ht="12.75">
      <c r="B312" s="135"/>
      <c r="C312" s="135"/>
      <c r="D312" s="135"/>
      <c r="E312" s="135"/>
      <c r="F312" s="135"/>
    </row>
    <row r="313" spans="2:6" ht="12.75">
      <c r="B313" s="135"/>
      <c r="C313" s="135"/>
      <c r="D313" s="135"/>
      <c r="E313" s="135"/>
      <c r="F313" s="135"/>
    </row>
    <row r="314" spans="2:6" ht="12.75">
      <c r="B314" s="135"/>
      <c r="C314" s="135"/>
      <c r="D314" s="135"/>
      <c r="E314" s="135"/>
      <c r="F314" s="135"/>
    </row>
    <row r="315" spans="2:6" ht="12.75">
      <c r="B315" s="135"/>
      <c r="C315" s="135"/>
      <c r="D315" s="135"/>
      <c r="E315" s="135"/>
      <c r="F315" s="135"/>
    </row>
    <row r="316" spans="2:6" ht="12.75">
      <c r="B316" s="135"/>
      <c r="C316" s="135"/>
      <c r="D316" s="135"/>
      <c r="E316" s="135"/>
      <c r="F316" s="135"/>
    </row>
    <row r="317" spans="2:6" ht="12.75">
      <c r="B317" s="135"/>
      <c r="C317" s="135"/>
      <c r="D317" s="135"/>
      <c r="E317" s="135"/>
      <c r="F317" s="135"/>
    </row>
    <row r="318" spans="2:6" ht="12.75">
      <c r="B318" s="135"/>
      <c r="C318" s="135"/>
      <c r="D318" s="135"/>
      <c r="E318" s="135"/>
      <c r="F318" s="135"/>
    </row>
    <row r="319" spans="2:6" ht="12.75">
      <c r="B319" s="135"/>
      <c r="C319" s="135"/>
      <c r="D319" s="135"/>
      <c r="E319" s="135"/>
      <c r="F319" s="135"/>
    </row>
    <row r="320" spans="2:6" ht="12.75">
      <c r="B320" s="135"/>
      <c r="C320" s="135"/>
      <c r="D320" s="135"/>
      <c r="E320" s="135"/>
      <c r="F320" s="135"/>
    </row>
    <row r="321" spans="2:6" ht="12.75">
      <c r="B321" s="135"/>
      <c r="C321" s="135"/>
      <c r="D321" s="135"/>
      <c r="E321" s="135"/>
      <c r="F321" s="135"/>
    </row>
    <row r="322" spans="2:6" ht="12.75">
      <c r="B322" s="135"/>
      <c r="C322" s="135"/>
      <c r="D322" s="135"/>
      <c r="E322" s="135"/>
      <c r="F322" s="135"/>
    </row>
    <row r="323" spans="2:6" ht="12.75">
      <c r="B323" s="135"/>
      <c r="C323" s="135"/>
      <c r="D323" s="135"/>
      <c r="E323" s="135"/>
      <c r="F323" s="135"/>
    </row>
    <row r="324" spans="2:6" ht="12.75">
      <c r="B324" s="135"/>
      <c r="C324" s="135"/>
      <c r="D324" s="135"/>
      <c r="E324" s="135"/>
      <c r="F324" s="135"/>
    </row>
    <row r="325" spans="2:6" ht="12.75">
      <c r="B325" s="135"/>
      <c r="C325" s="135"/>
      <c r="D325" s="135"/>
      <c r="E325" s="135"/>
      <c r="F325" s="135"/>
    </row>
    <row r="326" spans="2:6" ht="12.75">
      <c r="B326" s="135"/>
      <c r="C326" s="135"/>
      <c r="D326" s="135"/>
      <c r="E326" s="135"/>
      <c r="F326" s="135"/>
    </row>
    <row r="327" spans="2:6" ht="12.75">
      <c r="B327" s="135"/>
      <c r="C327" s="135"/>
      <c r="D327" s="135"/>
      <c r="E327" s="135"/>
      <c r="F327" s="135"/>
    </row>
    <row r="328" spans="2:6" ht="12.75">
      <c r="B328" s="135"/>
      <c r="C328" s="135"/>
      <c r="D328" s="135"/>
      <c r="E328" s="135"/>
      <c r="F328" s="135"/>
    </row>
    <row r="329" spans="2:6" ht="12.75">
      <c r="B329" s="135"/>
      <c r="C329" s="135"/>
      <c r="D329" s="135"/>
      <c r="E329" s="135"/>
      <c r="F329" s="135"/>
    </row>
    <row r="330" spans="2:6" ht="12.75">
      <c r="B330" s="135"/>
      <c r="C330" s="135"/>
      <c r="D330" s="135"/>
      <c r="E330" s="135"/>
      <c r="F330" s="135"/>
    </row>
    <row r="331" spans="2:6" ht="12.75">
      <c r="B331" s="135"/>
      <c r="C331" s="135"/>
      <c r="D331" s="135"/>
      <c r="E331" s="135"/>
      <c r="F331" s="135"/>
    </row>
    <row r="332" spans="2:6" ht="12.75">
      <c r="B332" s="135"/>
      <c r="C332" s="135"/>
      <c r="D332" s="135"/>
      <c r="E332" s="135"/>
      <c r="F332" s="135"/>
    </row>
    <row r="333" spans="2:6" ht="12.75">
      <c r="B333" s="135"/>
      <c r="C333" s="135"/>
      <c r="D333" s="135"/>
      <c r="E333" s="135"/>
      <c r="F333" s="135"/>
    </row>
    <row r="334" spans="2:6" ht="12.75">
      <c r="B334" s="135"/>
      <c r="C334" s="135"/>
      <c r="D334" s="135"/>
      <c r="E334" s="135"/>
      <c r="F334" s="135"/>
    </row>
    <row r="335" spans="2:6" ht="12.75">
      <c r="B335" s="135"/>
      <c r="C335" s="135"/>
      <c r="D335" s="135"/>
      <c r="E335" s="135"/>
      <c r="F335" s="135"/>
    </row>
    <row r="336" spans="2:6" ht="12.75">
      <c r="B336" s="135"/>
      <c r="C336" s="135"/>
      <c r="D336" s="135"/>
      <c r="E336" s="135"/>
      <c r="F336" s="135"/>
    </row>
    <row r="337" spans="2:6" ht="12.75">
      <c r="B337" s="135"/>
      <c r="C337" s="135"/>
      <c r="D337" s="135"/>
      <c r="E337" s="135"/>
      <c r="F337" s="135"/>
    </row>
    <row r="338" spans="2:6" ht="12.75">
      <c r="B338" s="135"/>
      <c r="C338" s="135"/>
      <c r="D338" s="135"/>
      <c r="E338" s="135"/>
      <c r="F338" s="135"/>
    </row>
    <row r="339" spans="2:6" ht="12.75">
      <c r="B339" s="135"/>
      <c r="C339" s="135"/>
      <c r="D339" s="135"/>
      <c r="E339" s="135"/>
      <c r="F339" s="135"/>
    </row>
    <row r="340" spans="2:6" ht="12.75">
      <c r="B340" s="135"/>
      <c r="C340" s="135"/>
      <c r="D340" s="135"/>
      <c r="E340" s="135"/>
      <c r="F340" s="135"/>
    </row>
    <row r="341" spans="2:6" ht="12.75">
      <c r="B341" s="135"/>
      <c r="C341" s="135"/>
      <c r="D341" s="135"/>
      <c r="E341" s="135"/>
      <c r="F341" s="135"/>
    </row>
    <row r="342" spans="2:6" ht="12.75">
      <c r="B342" s="135"/>
      <c r="C342" s="135"/>
      <c r="D342" s="135"/>
      <c r="E342" s="135"/>
      <c r="F342" s="135"/>
    </row>
    <row r="343" spans="2:6" ht="12.75">
      <c r="B343" s="135"/>
      <c r="C343" s="135"/>
      <c r="D343" s="135"/>
      <c r="E343" s="135"/>
      <c r="F343" s="135"/>
    </row>
    <row r="344" spans="2:6" ht="12.75">
      <c r="B344" s="135"/>
      <c r="C344" s="135"/>
      <c r="D344" s="135"/>
      <c r="E344" s="135"/>
      <c r="F344" s="135"/>
    </row>
    <row r="345" spans="2:6" ht="12.75">
      <c r="B345" s="135"/>
      <c r="C345" s="135"/>
      <c r="D345" s="135"/>
      <c r="E345" s="135"/>
      <c r="F345" s="135"/>
    </row>
    <row r="346" spans="2:6" ht="12.75">
      <c r="B346" s="135"/>
      <c r="C346" s="135"/>
      <c r="D346" s="135"/>
      <c r="E346" s="135"/>
      <c r="F346" s="135"/>
    </row>
    <row r="347" spans="2:6" ht="12.75">
      <c r="B347" s="135"/>
      <c r="C347" s="135"/>
      <c r="D347" s="135"/>
      <c r="E347" s="135"/>
      <c r="F347" s="135"/>
    </row>
    <row r="348" spans="2:6" ht="12.75">
      <c r="B348" s="135"/>
      <c r="C348" s="135"/>
      <c r="D348" s="135"/>
      <c r="E348" s="135"/>
      <c r="F348" s="135"/>
    </row>
    <row r="349" spans="2:6" ht="12.75">
      <c r="B349" s="135"/>
      <c r="C349" s="135"/>
      <c r="D349" s="135"/>
      <c r="E349" s="135"/>
      <c r="F349" s="135"/>
    </row>
    <row r="350" spans="2:6" ht="12.75">
      <c r="B350" s="135"/>
      <c r="C350" s="135"/>
      <c r="D350" s="135"/>
      <c r="E350" s="135"/>
      <c r="F350" s="135"/>
    </row>
    <row r="351" spans="2:6" ht="12.75">
      <c r="B351" s="135"/>
      <c r="C351" s="135"/>
      <c r="D351" s="135"/>
      <c r="E351" s="135"/>
      <c r="F351" s="135"/>
    </row>
    <row r="352" spans="2:6" ht="12.75">
      <c r="B352" s="135"/>
      <c r="C352" s="135"/>
      <c r="D352" s="135"/>
      <c r="E352" s="135"/>
      <c r="F352" s="135"/>
    </row>
    <row r="353" spans="2:6" ht="12.75">
      <c r="B353" s="135"/>
      <c r="C353" s="135"/>
      <c r="D353" s="135"/>
      <c r="E353" s="135"/>
      <c r="F353" s="135"/>
    </row>
    <row r="354" spans="2:6" ht="12.75">
      <c r="B354" s="135"/>
      <c r="C354" s="135"/>
      <c r="D354" s="135"/>
      <c r="E354" s="135"/>
      <c r="F354" s="135"/>
    </row>
    <row r="355" spans="2:6" ht="12.75">
      <c r="B355" s="135"/>
      <c r="C355" s="135"/>
      <c r="D355" s="135"/>
      <c r="E355" s="135"/>
      <c r="F355" s="135"/>
    </row>
    <row r="356" spans="2:6" ht="12.75">
      <c r="B356" s="135"/>
      <c r="C356" s="135"/>
      <c r="D356" s="135"/>
      <c r="E356" s="135"/>
      <c r="F356" s="135"/>
    </row>
    <row r="357" spans="2:6" ht="12.75">
      <c r="B357" s="135"/>
      <c r="C357" s="135"/>
      <c r="D357" s="135"/>
      <c r="E357" s="135"/>
      <c r="F357" s="135"/>
    </row>
    <row r="358" spans="2:6" ht="12.75">
      <c r="B358" s="135"/>
      <c r="C358" s="135"/>
      <c r="D358" s="135"/>
      <c r="E358" s="135"/>
      <c r="F358" s="135"/>
    </row>
    <row r="359" spans="2:6" ht="12.75">
      <c r="B359" s="135"/>
      <c r="C359" s="135"/>
      <c r="D359" s="135"/>
      <c r="E359" s="135"/>
      <c r="F359" s="135"/>
    </row>
    <row r="360" spans="2:6" ht="12.75">
      <c r="B360" s="135"/>
      <c r="C360" s="135"/>
      <c r="D360" s="135"/>
      <c r="E360" s="135"/>
      <c r="F360" s="135"/>
    </row>
    <row r="361" spans="2:6" ht="12.75">
      <c r="B361" s="135"/>
      <c r="C361" s="135"/>
      <c r="D361" s="135"/>
      <c r="E361" s="135"/>
      <c r="F361" s="135"/>
    </row>
    <row r="362" spans="2:6" ht="12.75">
      <c r="B362" s="135"/>
      <c r="C362" s="135"/>
      <c r="D362" s="135"/>
      <c r="E362" s="135"/>
      <c r="F362" s="135"/>
    </row>
    <row r="363" spans="2:6" ht="12.75">
      <c r="B363" s="135"/>
      <c r="C363" s="135"/>
      <c r="D363" s="135"/>
      <c r="E363" s="135"/>
      <c r="F363" s="135"/>
    </row>
    <row r="364" spans="2:6" ht="12.75">
      <c r="B364" s="135"/>
      <c r="C364" s="135"/>
      <c r="D364" s="135"/>
      <c r="E364" s="135"/>
      <c r="F364" s="135"/>
    </row>
    <row r="365" spans="2:6" ht="12.75">
      <c r="B365" s="135"/>
      <c r="C365" s="135"/>
      <c r="D365" s="135"/>
      <c r="E365" s="135"/>
      <c r="F365" s="135"/>
    </row>
    <row r="366" spans="2:6" ht="12.75">
      <c r="B366" s="135"/>
      <c r="C366" s="135"/>
      <c r="D366" s="135"/>
      <c r="E366" s="135"/>
      <c r="F366" s="135"/>
    </row>
    <row r="367" spans="2:6" ht="12.75">
      <c r="B367" s="135"/>
      <c r="C367" s="135"/>
      <c r="D367" s="135"/>
      <c r="E367" s="135"/>
      <c r="F367" s="135"/>
    </row>
    <row r="368" spans="2:6" ht="12.75">
      <c r="B368" s="135"/>
      <c r="C368" s="135"/>
      <c r="D368" s="135"/>
      <c r="E368" s="135"/>
      <c r="F368" s="135"/>
    </row>
    <row r="369" spans="2:6" ht="12.75">
      <c r="B369" s="135"/>
      <c r="C369" s="135"/>
      <c r="D369" s="135"/>
      <c r="E369" s="135"/>
      <c r="F369" s="135"/>
    </row>
    <row r="370" spans="2:6" ht="12.75">
      <c r="B370" s="135"/>
      <c r="C370" s="135"/>
      <c r="D370" s="135"/>
      <c r="E370" s="135"/>
      <c r="F370" s="135"/>
    </row>
    <row r="371" spans="2:6" ht="12.75">
      <c r="B371" s="135"/>
      <c r="C371" s="135"/>
      <c r="D371" s="135"/>
      <c r="E371" s="135"/>
      <c r="F371" s="135"/>
    </row>
    <row r="372" spans="2:6" ht="12.75">
      <c r="B372" s="135"/>
      <c r="C372" s="135"/>
      <c r="D372" s="135"/>
      <c r="E372" s="135"/>
      <c r="F372" s="135"/>
    </row>
    <row r="373" spans="2:6" ht="12.75">
      <c r="B373" s="135"/>
      <c r="C373" s="135"/>
      <c r="D373" s="135"/>
      <c r="E373" s="135"/>
      <c r="F373" s="135"/>
    </row>
    <row r="374" spans="2:6" ht="12.75">
      <c r="B374" s="135"/>
      <c r="C374" s="135"/>
      <c r="D374" s="135"/>
      <c r="E374" s="135"/>
      <c r="F374" s="135"/>
    </row>
    <row r="375" spans="2:6" ht="12.75">
      <c r="B375" s="135"/>
      <c r="C375" s="135"/>
      <c r="D375" s="135"/>
      <c r="E375" s="135"/>
      <c r="F375" s="135"/>
    </row>
    <row r="376" spans="2:6" ht="12.75">
      <c r="B376" s="135"/>
      <c r="C376" s="135"/>
      <c r="D376" s="135"/>
      <c r="E376" s="135"/>
      <c r="F376" s="135"/>
    </row>
    <row r="377" spans="2:6" ht="12.75">
      <c r="B377" s="135"/>
      <c r="C377" s="135"/>
      <c r="D377" s="135"/>
      <c r="E377" s="135"/>
      <c r="F377" s="135"/>
    </row>
    <row r="378" spans="2:6" ht="12.75">
      <c r="B378" s="135"/>
      <c r="C378" s="135"/>
      <c r="D378" s="135"/>
      <c r="E378" s="135"/>
      <c r="F378" s="135"/>
    </row>
    <row r="379" spans="2:6" ht="12.75">
      <c r="B379" s="135"/>
      <c r="C379" s="135"/>
      <c r="D379" s="135"/>
      <c r="E379" s="135"/>
      <c r="F379" s="135"/>
    </row>
    <row r="380" spans="2:6" ht="12.75">
      <c r="B380" s="135"/>
      <c r="C380" s="135"/>
      <c r="D380" s="135"/>
      <c r="E380" s="135"/>
      <c r="F380" s="135"/>
    </row>
    <row r="381" spans="2:6" ht="12.75">
      <c r="B381" s="135"/>
      <c r="C381" s="135"/>
      <c r="D381" s="135"/>
      <c r="E381" s="135"/>
      <c r="F381" s="135"/>
    </row>
    <row r="382" spans="2:6" ht="12.75">
      <c r="B382" s="135"/>
      <c r="C382" s="135"/>
      <c r="D382" s="135"/>
      <c r="E382" s="135"/>
      <c r="F382" s="135"/>
    </row>
    <row r="383" spans="2:6" ht="12.75">
      <c r="B383" s="135"/>
      <c r="C383" s="135"/>
      <c r="D383" s="135"/>
      <c r="E383" s="135"/>
      <c r="F383" s="135"/>
    </row>
    <row r="384" spans="2:6" ht="12.75">
      <c r="B384" s="135"/>
      <c r="C384" s="135"/>
      <c r="D384" s="135"/>
      <c r="E384" s="135"/>
      <c r="F384" s="135"/>
    </row>
    <row r="385" spans="2:6" ht="12.75">
      <c r="B385" s="135"/>
      <c r="C385" s="135"/>
      <c r="D385" s="135"/>
      <c r="E385" s="135"/>
      <c r="F385" s="135"/>
    </row>
    <row r="386" spans="2:6" ht="12.75">
      <c r="B386" s="135"/>
      <c r="C386" s="135"/>
      <c r="D386" s="135"/>
      <c r="E386" s="135"/>
      <c r="F386" s="135"/>
    </row>
    <row r="387" spans="2:6" ht="12.75">
      <c r="B387" s="135"/>
      <c r="C387" s="135"/>
      <c r="D387" s="135"/>
      <c r="E387" s="135"/>
      <c r="F387" s="135"/>
    </row>
    <row r="388" spans="2:6" ht="12.75">
      <c r="B388" s="135"/>
      <c r="C388" s="135"/>
      <c r="D388" s="135"/>
      <c r="E388" s="135"/>
      <c r="F388" s="135"/>
    </row>
    <row r="389" spans="2:6" ht="12.75">
      <c r="B389" s="135"/>
      <c r="C389" s="135"/>
      <c r="D389" s="135"/>
      <c r="E389" s="135"/>
      <c r="F389" s="135"/>
    </row>
    <row r="390" spans="2:6" ht="12.75">
      <c r="B390" s="135"/>
      <c r="C390" s="135"/>
      <c r="D390" s="135"/>
      <c r="E390" s="135"/>
      <c r="F390" s="135"/>
    </row>
    <row r="391" spans="2:6" ht="12.75">
      <c r="B391" s="135"/>
      <c r="C391" s="135"/>
      <c r="D391" s="135"/>
      <c r="E391" s="135"/>
      <c r="F391" s="135"/>
    </row>
    <row r="392" spans="2:6" ht="12.75">
      <c r="B392" s="135"/>
      <c r="C392" s="135"/>
      <c r="D392" s="135"/>
      <c r="E392" s="135"/>
      <c r="F392" s="135"/>
    </row>
    <row r="393" spans="2:6" ht="12.75">
      <c r="B393" s="135"/>
      <c r="C393" s="135"/>
      <c r="D393" s="135"/>
      <c r="E393" s="135"/>
      <c r="F393" s="135"/>
    </row>
    <row r="394" spans="2:6" ht="12.75">
      <c r="B394" s="135"/>
      <c r="C394" s="135"/>
      <c r="D394" s="135"/>
      <c r="E394" s="135"/>
      <c r="F394" s="135"/>
    </row>
    <row r="395" spans="2:6" ht="12.75">
      <c r="B395" s="135"/>
      <c r="C395" s="135"/>
      <c r="D395" s="135"/>
      <c r="E395" s="135"/>
      <c r="F395" s="135"/>
    </row>
    <row r="396" spans="2:6" ht="12.75">
      <c r="B396" s="135"/>
      <c r="C396" s="135"/>
      <c r="D396" s="135"/>
      <c r="E396" s="135"/>
      <c r="F396" s="135"/>
    </row>
    <row r="397" spans="2:6" ht="12.75">
      <c r="B397" s="135"/>
      <c r="C397" s="135"/>
      <c r="D397" s="135"/>
      <c r="E397" s="135"/>
      <c r="F397" s="135"/>
    </row>
    <row r="398" spans="2:6" ht="12.75">
      <c r="B398" s="135"/>
      <c r="C398" s="135"/>
      <c r="D398" s="135"/>
      <c r="E398" s="135"/>
      <c r="F398" s="135"/>
    </row>
    <row r="399" spans="2:6" ht="12.75">
      <c r="B399" s="135"/>
      <c r="C399" s="135"/>
      <c r="D399" s="135"/>
      <c r="E399" s="135"/>
      <c r="F399" s="135"/>
    </row>
    <row r="400" spans="2:6" ht="12.75">
      <c r="B400" s="135"/>
      <c r="C400" s="135"/>
      <c r="D400" s="135"/>
      <c r="E400" s="135"/>
      <c r="F400" s="135"/>
    </row>
    <row r="401" spans="2:6" ht="12.75">
      <c r="B401" s="135"/>
      <c r="C401" s="135"/>
      <c r="D401" s="135"/>
      <c r="E401" s="135"/>
      <c r="F401" s="135"/>
    </row>
    <row r="402" spans="2:6" ht="12.75">
      <c r="B402" s="135"/>
      <c r="C402" s="135"/>
      <c r="D402" s="135"/>
      <c r="E402" s="135"/>
      <c r="F402" s="135"/>
    </row>
    <row r="403" spans="2:6" ht="12.75">
      <c r="B403" s="135"/>
      <c r="C403" s="135"/>
      <c r="D403" s="135"/>
      <c r="E403" s="135"/>
      <c r="F403" s="135"/>
    </row>
    <row r="404" spans="2:6" ht="12.75">
      <c r="B404" s="135"/>
      <c r="C404" s="135"/>
      <c r="D404" s="135"/>
      <c r="E404" s="135"/>
      <c r="F404" s="135"/>
    </row>
    <row r="405" spans="2:6" ht="12.75">
      <c r="B405" s="135"/>
      <c r="C405" s="135"/>
      <c r="D405" s="135"/>
      <c r="E405" s="135"/>
      <c r="F405" s="135"/>
    </row>
    <row r="406" spans="2:6" ht="12.75">
      <c r="B406" s="135"/>
      <c r="C406" s="135"/>
      <c r="D406" s="135"/>
      <c r="E406" s="135"/>
      <c r="F406" s="135"/>
    </row>
    <row r="407" spans="2:6" ht="12.75">
      <c r="B407" s="135"/>
      <c r="C407" s="135"/>
      <c r="D407" s="135"/>
      <c r="E407" s="135"/>
      <c r="F407" s="135"/>
    </row>
    <row r="408" spans="2:6" ht="12.75">
      <c r="B408" s="135"/>
      <c r="C408" s="135"/>
      <c r="D408" s="135"/>
      <c r="E408" s="135"/>
      <c r="F408" s="135"/>
    </row>
    <row r="409" spans="2:6" ht="12.75">
      <c r="B409" s="135"/>
      <c r="C409" s="135"/>
      <c r="D409" s="135"/>
      <c r="E409" s="135"/>
      <c r="F409" s="135"/>
    </row>
    <row r="410" spans="2:6" ht="12.75">
      <c r="B410" s="135"/>
      <c r="C410" s="135"/>
      <c r="D410" s="135"/>
      <c r="E410" s="135"/>
      <c r="F410" s="135"/>
    </row>
    <row r="411" spans="2:6" ht="12.75">
      <c r="B411" s="135"/>
      <c r="C411" s="135"/>
      <c r="D411" s="135"/>
      <c r="E411" s="135"/>
      <c r="F411" s="135"/>
    </row>
    <row r="412" spans="2:6" ht="12.75">
      <c r="B412" s="135"/>
      <c r="C412" s="135"/>
      <c r="D412" s="135"/>
      <c r="E412" s="135"/>
      <c r="F412" s="135"/>
    </row>
    <row r="413" spans="2:6" ht="12.75">
      <c r="B413" s="135"/>
      <c r="C413" s="135"/>
      <c r="D413" s="135"/>
      <c r="E413" s="135"/>
      <c r="F413" s="135"/>
    </row>
    <row r="414" spans="2:6" ht="12.75">
      <c r="B414" s="135"/>
      <c r="C414" s="135"/>
      <c r="D414" s="135"/>
      <c r="E414" s="135"/>
      <c r="F414" s="135"/>
    </row>
    <row r="415" spans="2:6" ht="12.75">
      <c r="B415" s="135"/>
      <c r="C415" s="135"/>
      <c r="D415" s="135"/>
      <c r="E415" s="135"/>
      <c r="F415" s="135"/>
    </row>
    <row r="416" spans="2:6" ht="12.75">
      <c r="B416" s="135"/>
      <c r="C416" s="135"/>
      <c r="D416" s="135"/>
      <c r="E416" s="135"/>
      <c r="F416" s="135"/>
    </row>
    <row r="417" spans="2:6" ht="12.75">
      <c r="B417" s="135"/>
      <c r="C417" s="135"/>
      <c r="D417" s="135"/>
      <c r="E417" s="135"/>
      <c r="F417" s="135"/>
    </row>
    <row r="418" spans="2:6" ht="12.75">
      <c r="B418" s="135"/>
      <c r="C418" s="135"/>
      <c r="D418" s="135"/>
      <c r="E418" s="135"/>
      <c r="F418" s="135"/>
    </row>
    <row r="419" spans="2:6" ht="12.75">
      <c r="B419" s="135"/>
      <c r="C419" s="135"/>
      <c r="D419" s="135"/>
      <c r="E419" s="135"/>
      <c r="F419" s="135"/>
    </row>
    <row r="420" spans="2:6" ht="12.75">
      <c r="B420" s="135"/>
      <c r="C420" s="135"/>
      <c r="D420" s="135"/>
      <c r="E420" s="135"/>
      <c r="F420" s="135"/>
    </row>
    <row r="421" spans="2:6" ht="12.75">
      <c r="B421" s="135"/>
      <c r="C421" s="135"/>
      <c r="D421" s="135"/>
      <c r="E421" s="135"/>
      <c r="F421" s="135"/>
    </row>
    <row r="422" spans="2:6" ht="12.75">
      <c r="B422" s="135"/>
      <c r="C422" s="135"/>
      <c r="D422" s="135"/>
      <c r="E422" s="135"/>
      <c r="F422" s="135"/>
    </row>
    <row r="423" spans="2:6" ht="12.75">
      <c r="B423" s="135"/>
      <c r="C423" s="135"/>
      <c r="D423" s="135"/>
      <c r="E423" s="135"/>
      <c r="F423" s="135"/>
    </row>
    <row r="424" spans="2:6" ht="12.75">
      <c r="B424" s="135"/>
      <c r="C424" s="135"/>
      <c r="D424" s="135"/>
      <c r="E424" s="135"/>
      <c r="F424" s="135"/>
    </row>
    <row r="425" spans="2:6" ht="12.75">
      <c r="B425" s="135"/>
      <c r="C425" s="135"/>
      <c r="D425" s="135"/>
      <c r="E425" s="135"/>
      <c r="F425" s="135"/>
    </row>
    <row r="426" spans="2:6" ht="12.75">
      <c r="B426" s="135"/>
      <c r="C426" s="135"/>
      <c r="D426" s="135"/>
      <c r="E426" s="135"/>
      <c r="F426" s="135"/>
    </row>
    <row r="427" spans="2:6" ht="12.75">
      <c r="B427" s="135"/>
      <c r="C427" s="135"/>
      <c r="D427" s="135"/>
      <c r="E427" s="135"/>
      <c r="F427" s="135"/>
    </row>
    <row r="428" spans="2:6" ht="12.75">
      <c r="B428" s="135"/>
      <c r="C428" s="135"/>
      <c r="D428" s="135"/>
      <c r="E428" s="135"/>
      <c r="F428" s="135"/>
    </row>
    <row r="429" spans="2:6" ht="12.75">
      <c r="B429" s="135"/>
      <c r="C429" s="135"/>
      <c r="D429" s="135"/>
      <c r="E429" s="135"/>
      <c r="F429" s="135"/>
    </row>
    <row r="430" spans="2:6" ht="12.75">
      <c r="B430" s="135"/>
      <c r="C430" s="135"/>
      <c r="D430" s="135"/>
      <c r="E430" s="135"/>
      <c r="F430" s="135"/>
    </row>
    <row r="431" spans="2:6" ht="12.75">
      <c r="B431" s="135"/>
      <c r="C431" s="135"/>
      <c r="D431" s="135"/>
      <c r="E431" s="135"/>
      <c r="F431" s="135"/>
    </row>
    <row r="432" spans="2:6" ht="12.75">
      <c r="B432" s="135"/>
      <c r="C432" s="135"/>
      <c r="D432" s="135"/>
      <c r="E432" s="135"/>
      <c r="F432" s="135"/>
    </row>
    <row r="433" spans="2:6" ht="12.75">
      <c r="B433" s="135"/>
      <c r="C433" s="135"/>
      <c r="D433" s="135"/>
      <c r="E433" s="135"/>
      <c r="F433" s="135"/>
    </row>
    <row r="434" spans="2:6" ht="12.75">
      <c r="B434" s="135"/>
      <c r="C434" s="135"/>
      <c r="D434" s="135"/>
      <c r="E434" s="135"/>
      <c r="F434" s="135"/>
    </row>
    <row r="435" spans="2:6" ht="12.75">
      <c r="B435" s="135"/>
      <c r="C435" s="135"/>
      <c r="D435" s="135"/>
      <c r="E435" s="135"/>
      <c r="F435" s="135"/>
    </row>
    <row r="436" spans="2:6" ht="12.75">
      <c r="B436" s="135"/>
      <c r="C436" s="135"/>
      <c r="D436" s="135"/>
      <c r="E436" s="135"/>
      <c r="F436" s="135"/>
    </row>
    <row r="437" spans="2:6" ht="12.75">
      <c r="B437" s="135"/>
      <c r="C437" s="135"/>
      <c r="D437" s="135"/>
      <c r="E437" s="135"/>
      <c r="F437" s="135"/>
    </row>
    <row r="438" spans="2:6" ht="12.75">
      <c r="B438" s="135"/>
      <c r="C438" s="135"/>
      <c r="D438" s="135"/>
      <c r="E438" s="135"/>
      <c r="F438" s="135"/>
    </row>
    <row r="439" spans="2:6" ht="12.75">
      <c r="B439" s="135"/>
      <c r="C439" s="135"/>
      <c r="D439" s="135"/>
      <c r="E439" s="135"/>
      <c r="F439" s="135"/>
    </row>
    <row r="440" spans="2:6" ht="12.75">
      <c r="B440" s="135"/>
      <c r="C440" s="135"/>
      <c r="D440" s="135"/>
      <c r="E440" s="135"/>
      <c r="F440" s="135"/>
    </row>
    <row r="441" spans="2:6" ht="12.75">
      <c r="B441" s="135"/>
      <c r="C441" s="135"/>
      <c r="D441" s="135"/>
      <c r="E441" s="135"/>
      <c r="F441" s="135"/>
    </row>
    <row r="442" spans="2:6" ht="12.75">
      <c r="B442" s="135"/>
      <c r="C442" s="135"/>
      <c r="D442" s="135"/>
      <c r="E442" s="135"/>
      <c r="F442" s="135"/>
    </row>
    <row r="443" spans="2:6" ht="12.75">
      <c r="B443" s="135"/>
      <c r="C443" s="135"/>
      <c r="D443" s="135"/>
      <c r="E443" s="135"/>
      <c r="F443" s="135"/>
    </row>
    <row r="444" spans="2:6" ht="12.75">
      <c r="B444" s="135"/>
      <c r="C444" s="135"/>
      <c r="D444" s="135"/>
      <c r="E444" s="135"/>
      <c r="F444" s="135"/>
    </row>
    <row r="445" spans="2:6" ht="12.75">
      <c r="B445" s="135"/>
      <c r="C445" s="135"/>
      <c r="D445" s="135"/>
      <c r="E445" s="135"/>
      <c r="F445" s="135"/>
    </row>
    <row r="446" spans="2:6" ht="12.75">
      <c r="B446" s="135"/>
      <c r="C446" s="135"/>
      <c r="D446" s="135"/>
      <c r="E446" s="135"/>
      <c r="F446" s="135"/>
    </row>
    <row r="447" spans="2:6" ht="12.75">
      <c r="B447" s="135"/>
      <c r="C447" s="135"/>
      <c r="D447" s="135"/>
      <c r="E447" s="135"/>
      <c r="F447" s="135"/>
    </row>
    <row r="448" spans="2:6" ht="12.75">
      <c r="B448" s="135"/>
      <c r="C448" s="135"/>
      <c r="D448" s="135"/>
      <c r="E448" s="135"/>
      <c r="F448" s="135"/>
    </row>
    <row r="449" spans="2:6" ht="12.75">
      <c r="B449" s="135"/>
      <c r="C449" s="135"/>
      <c r="D449" s="135"/>
      <c r="E449" s="135"/>
      <c r="F449" s="135"/>
    </row>
    <row r="450" spans="2:6" ht="12.75">
      <c r="B450" s="135"/>
      <c r="C450" s="135"/>
      <c r="D450" s="135"/>
      <c r="E450" s="135"/>
      <c r="F450" s="135"/>
    </row>
    <row r="451" spans="2:6" ht="12.75">
      <c r="B451" s="135"/>
      <c r="C451" s="135"/>
      <c r="D451" s="135"/>
      <c r="E451" s="135"/>
      <c r="F451" s="135"/>
    </row>
    <row r="452" spans="2:6" ht="12.75">
      <c r="B452" s="135"/>
      <c r="C452" s="135"/>
      <c r="D452" s="135"/>
      <c r="E452" s="135"/>
      <c r="F452" s="135"/>
    </row>
    <row r="453" spans="2:6" ht="12.75">
      <c r="B453" s="135"/>
      <c r="C453" s="135"/>
      <c r="D453" s="135"/>
      <c r="E453" s="135"/>
      <c r="F453" s="135"/>
    </row>
    <row r="454" spans="2:6" ht="12.75">
      <c r="B454" s="135"/>
      <c r="C454" s="135"/>
      <c r="D454" s="135"/>
      <c r="E454" s="135"/>
      <c r="F454" s="135"/>
    </row>
    <row r="455" spans="2:6" ht="12.75">
      <c r="B455" s="135"/>
      <c r="C455" s="135"/>
      <c r="D455" s="135"/>
      <c r="E455" s="135"/>
      <c r="F455" s="135"/>
    </row>
    <row r="456" spans="2:6" ht="12.75">
      <c r="B456" s="135"/>
      <c r="C456" s="135"/>
      <c r="D456" s="135"/>
      <c r="E456" s="135"/>
      <c r="F456" s="135"/>
    </row>
    <row r="457" spans="2:6" ht="12.75">
      <c r="B457" s="135"/>
      <c r="C457" s="135"/>
      <c r="D457" s="135"/>
      <c r="E457" s="135"/>
      <c r="F457" s="135"/>
    </row>
    <row r="458" spans="2:6" ht="12.75">
      <c r="B458" s="135"/>
      <c r="C458" s="135"/>
      <c r="D458" s="135"/>
      <c r="E458" s="135"/>
      <c r="F458" s="135"/>
    </row>
    <row r="459" spans="2:6" ht="12.75">
      <c r="B459" s="135"/>
      <c r="C459" s="135"/>
      <c r="D459" s="135"/>
      <c r="E459" s="135"/>
      <c r="F459" s="135"/>
    </row>
    <row r="460" spans="2:6" ht="12.75">
      <c r="B460" s="135"/>
      <c r="C460" s="135"/>
      <c r="D460" s="135"/>
      <c r="E460" s="135"/>
      <c r="F460" s="135"/>
    </row>
    <row r="461" spans="2:6" ht="12.75">
      <c r="B461" s="135"/>
      <c r="C461" s="135"/>
      <c r="D461" s="135"/>
      <c r="E461" s="135"/>
      <c r="F461" s="135"/>
    </row>
    <row r="462" spans="2:6" ht="12.75">
      <c r="B462" s="135"/>
      <c r="C462" s="135"/>
      <c r="D462" s="135"/>
      <c r="E462" s="135"/>
      <c r="F462" s="135"/>
    </row>
    <row r="463" spans="2:6" ht="12.75">
      <c r="B463" s="135"/>
      <c r="C463" s="135"/>
      <c r="D463" s="135"/>
      <c r="E463" s="135"/>
      <c r="F463" s="135"/>
    </row>
    <row r="464" spans="2:6" ht="12.75">
      <c r="B464" s="135"/>
      <c r="C464" s="135"/>
      <c r="D464" s="135"/>
      <c r="E464" s="135"/>
      <c r="F464" s="135"/>
    </row>
    <row r="465" spans="2:6" ht="12.75">
      <c r="B465" s="135"/>
      <c r="C465" s="135"/>
      <c r="D465" s="135"/>
      <c r="E465" s="135"/>
      <c r="F465" s="135"/>
    </row>
    <row r="466" spans="2:6" ht="12.75">
      <c r="B466" s="135"/>
      <c r="C466" s="135"/>
      <c r="D466" s="135"/>
      <c r="E466" s="135"/>
      <c r="F466" s="135"/>
    </row>
    <row r="467" spans="2:6" ht="12.75">
      <c r="B467" s="135"/>
      <c r="C467" s="135"/>
      <c r="D467" s="135"/>
      <c r="E467" s="135"/>
      <c r="F467" s="135"/>
    </row>
    <row r="468" spans="2:6" ht="12.75">
      <c r="B468" s="135"/>
      <c r="C468" s="135"/>
      <c r="D468" s="135"/>
      <c r="E468" s="135"/>
      <c r="F468" s="135"/>
    </row>
    <row r="469" spans="2:6" ht="12.75">
      <c r="B469" s="135"/>
      <c r="C469" s="135"/>
      <c r="D469" s="135"/>
      <c r="E469" s="135"/>
      <c r="F469" s="135"/>
    </row>
    <row r="470" spans="2:6" ht="12.75">
      <c r="B470" s="135"/>
      <c r="C470" s="135"/>
      <c r="D470" s="135"/>
      <c r="E470" s="135"/>
      <c r="F470" s="135"/>
    </row>
    <row r="471" spans="2:6" ht="12.75">
      <c r="B471" s="135"/>
      <c r="C471" s="135"/>
      <c r="D471" s="135"/>
      <c r="E471" s="135"/>
      <c r="F471" s="135"/>
    </row>
    <row r="472" spans="2:6" ht="12.75">
      <c r="B472" s="135"/>
      <c r="C472" s="135"/>
      <c r="D472" s="135"/>
      <c r="E472" s="135"/>
      <c r="F472" s="135"/>
    </row>
    <row r="473" spans="2:6" ht="12.75">
      <c r="B473" s="135"/>
      <c r="C473" s="135"/>
      <c r="D473" s="135"/>
      <c r="E473" s="135"/>
      <c r="F473" s="135"/>
    </row>
    <row r="474" spans="2:6" ht="12.75">
      <c r="B474" s="135"/>
      <c r="C474" s="135"/>
      <c r="D474" s="135"/>
      <c r="E474" s="135"/>
      <c r="F474" s="135"/>
    </row>
    <row r="475" spans="2:6" ht="12.75">
      <c r="B475" s="135"/>
      <c r="C475" s="135"/>
      <c r="D475" s="135"/>
      <c r="E475" s="135"/>
      <c r="F475" s="135"/>
    </row>
    <row r="476" spans="2:6" ht="12.75">
      <c r="B476" s="135"/>
      <c r="C476" s="135"/>
      <c r="D476" s="135"/>
      <c r="E476" s="135"/>
      <c r="F476" s="135"/>
    </row>
    <row r="477" spans="2:6" ht="12.75">
      <c r="B477" s="135"/>
      <c r="C477" s="135"/>
      <c r="D477" s="135"/>
      <c r="E477" s="135"/>
      <c r="F477" s="135"/>
    </row>
    <row r="478" spans="2:6" ht="12.75">
      <c r="B478" s="135"/>
      <c r="C478" s="135"/>
      <c r="D478" s="135"/>
      <c r="E478" s="135"/>
      <c r="F478" s="135"/>
    </row>
    <row r="479" spans="2:6" ht="12.75">
      <c r="B479" s="135"/>
      <c r="C479" s="135"/>
      <c r="D479" s="135"/>
      <c r="E479" s="135"/>
      <c r="F479" s="135"/>
    </row>
    <row r="480" spans="2:6" ht="12.75">
      <c r="B480" s="135"/>
      <c r="C480" s="135"/>
      <c r="D480" s="135"/>
      <c r="E480" s="135"/>
      <c r="F480" s="135"/>
    </row>
    <row r="481" spans="2:6" ht="12.75">
      <c r="B481" s="135"/>
      <c r="C481" s="135"/>
      <c r="D481" s="135"/>
      <c r="E481" s="135"/>
      <c r="F481" s="135"/>
    </row>
    <row r="482" spans="2:6" ht="12.75">
      <c r="B482" s="135"/>
      <c r="C482" s="135"/>
      <c r="D482" s="135"/>
      <c r="E482" s="135"/>
      <c r="F482" s="135"/>
    </row>
    <row r="483" spans="2:6" ht="12.75">
      <c r="B483" s="135"/>
      <c r="C483" s="135"/>
      <c r="D483" s="135"/>
      <c r="E483" s="135"/>
      <c r="F483" s="135"/>
    </row>
    <row r="484" spans="2:6" ht="12.75">
      <c r="B484" s="135"/>
      <c r="C484" s="135"/>
      <c r="D484" s="135"/>
      <c r="E484" s="135"/>
      <c r="F484" s="135"/>
    </row>
    <row r="485" spans="2:6" ht="12.75">
      <c r="B485" s="135"/>
      <c r="C485" s="135"/>
      <c r="D485" s="135"/>
      <c r="E485" s="135"/>
      <c r="F485" s="135"/>
    </row>
    <row r="486" spans="2:6" ht="12.75">
      <c r="B486" s="135"/>
      <c r="C486" s="135"/>
      <c r="D486" s="135"/>
      <c r="E486" s="135"/>
      <c r="F486" s="135"/>
    </row>
    <row r="487" spans="2:6" ht="12.75">
      <c r="B487" s="135"/>
      <c r="C487" s="135"/>
      <c r="D487" s="135"/>
      <c r="E487" s="135"/>
      <c r="F487" s="135"/>
    </row>
    <row r="488" spans="2:6" ht="12.75">
      <c r="B488" s="135"/>
      <c r="C488" s="135"/>
      <c r="D488" s="135"/>
      <c r="E488" s="135"/>
      <c r="F488" s="135"/>
    </row>
    <row r="489" spans="2:6" ht="12.75">
      <c r="B489" s="135"/>
      <c r="C489" s="135"/>
      <c r="D489" s="135"/>
      <c r="E489" s="135"/>
      <c r="F489" s="135"/>
    </row>
    <row r="490" spans="2:6" ht="12.75">
      <c r="B490" s="135"/>
      <c r="C490" s="135"/>
      <c r="D490" s="135"/>
      <c r="E490" s="135"/>
      <c r="F490" s="135"/>
    </row>
    <row r="491" spans="2:6" ht="12.75">
      <c r="B491" s="135"/>
      <c r="C491" s="135"/>
      <c r="D491" s="135"/>
      <c r="E491" s="135"/>
      <c r="F491" s="135"/>
    </row>
    <row r="492" spans="2:6" ht="12.75">
      <c r="B492" s="135"/>
      <c r="C492" s="135"/>
      <c r="D492" s="135"/>
      <c r="E492" s="135"/>
      <c r="F492" s="135"/>
    </row>
    <row r="493" spans="2:6" ht="12.75">
      <c r="B493" s="135"/>
      <c r="C493" s="135"/>
      <c r="D493" s="135"/>
      <c r="E493" s="135"/>
      <c r="F493" s="135"/>
    </row>
    <row r="494" spans="2:6" ht="12.75">
      <c r="B494" s="135"/>
      <c r="C494" s="135"/>
      <c r="D494" s="135"/>
      <c r="E494" s="135"/>
      <c r="F494" s="135"/>
    </row>
    <row r="495" spans="2:6" ht="12.75">
      <c r="B495" s="135"/>
      <c r="C495" s="135"/>
      <c r="D495" s="135"/>
      <c r="E495" s="135"/>
      <c r="F495" s="135"/>
    </row>
    <row r="496" spans="2:6" ht="12.75">
      <c r="B496" s="135"/>
      <c r="C496" s="135"/>
      <c r="D496" s="135"/>
      <c r="E496" s="135"/>
      <c r="F496" s="135"/>
    </row>
    <row r="497" spans="2:6" ht="12.75">
      <c r="B497" s="135"/>
      <c r="C497" s="135"/>
      <c r="D497" s="135"/>
      <c r="E497" s="135"/>
      <c r="F497" s="135"/>
    </row>
    <row r="498" spans="2:6" ht="12.75">
      <c r="B498" s="135"/>
      <c r="C498" s="135"/>
      <c r="D498" s="135"/>
      <c r="E498" s="135"/>
      <c r="F498" s="135"/>
    </row>
    <row r="499" spans="2:6" ht="12.75">
      <c r="B499" s="135"/>
      <c r="C499" s="135"/>
      <c r="D499" s="135"/>
      <c r="E499" s="135"/>
      <c r="F499" s="135"/>
    </row>
    <row r="500" spans="2:6" ht="12.75">
      <c r="B500" s="135"/>
      <c r="C500" s="135"/>
      <c r="D500" s="135"/>
      <c r="E500" s="135"/>
      <c r="F500" s="135"/>
    </row>
    <row r="501" spans="2:6" ht="12.75">
      <c r="B501" s="135"/>
      <c r="C501" s="135"/>
      <c r="D501" s="135"/>
      <c r="E501" s="135"/>
      <c r="F501" s="135"/>
    </row>
    <row r="502" spans="2:6" ht="12.75">
      <c r="B502" s="135"/>
      <c r="C502" s="135"/>
      <c r="D502" s="135"/>
      <c r="E502" s="135"/>
      <c r="F502" s="135"/>
    </row>
    <row r="503" spans="2:6" ht="12.75">
      <c r="B503" s="135"/>
      <c r="C503" s="135"/>
      <c r="D503" s="135"/>
      <c r="E503" s="135"/>
      <c r="F503" s="135"/>
    </row>
    <row r="504" spans="2:6" ht="12.75">
      <c r="B504" s="135"/>
      <c r="C504" s="135"/>
      <c r="D504" s="135"/>
      <c r="E504" s="135"/>
      <c r="F504" s="135"/>
    </row>
    <row r="505" spans="2:6" ht="12.75">
      <c r="B505" s="135"/>
      <c r="C505" s="135"/>
      <c r="D505" s="135"/>
      <c r="E505" s="135"/>
      <c r="F505" s="135"/>
    </row>
    <row r="506" spans="2:6" ht="12.75">
      <c r="B506" s="135"/>
      <c r="C506" s="135"/>
      <c r="D506" s="135"/>
      <c r="E506" s="135"/>
      <c r="F506" s="135"/>
    </row>
    <row r="507" spans="2:6" ht="12.75">
      <c r="B507" s="135"/>
      <c r="C507" s="135"/>
      <c r="D507" s="135"/>
      <c r="E507" s="135"/>
      <c r="F507" s="135"/>
    </row>
    <row r="508" spans="2:6" ht="12.75">
      <c r="B508" s="135"/>
      <c r="C508" s="135"/>
      <c r="D508" s="135"/>
      <c r="E508" s="135"/>
      <c r="F508" s="135"/>
    </row>
    <row r="509" spans="2:6" ht="12.75">
      <c r="B509" s="135"/>
      <c r="C509" s="135"/>
      <c r="D509" s="135"/>
      <c r="E509" s="135"/>
      <c r="F509" s="135"/>
    </row>
    <row r="510" spans="2:6" ht="12.75">
      <c r="B510" s="135"/>
      <c r="C510" s="135"/>
      <c r="D510" s="135"/>
      <c r="E510" s="135"/>
      <c r="F510" s="135"/>
    </row>
    <row r="511" spans="2:6" ht="12.75">
      <c r="B511" s="135"/>
      <c r="C511" s="135"/>
      <c r="D511" s="135"/>
      <c r="E511" s="135"/>
      <c r="F511" s="135"/>
    </row>
    <row r="512" spans="2:6" ht="12.75">
      <c r="B512" s="135"/>
      <c r="C512" s="135"/>
      <c r="D512" s="135"/>
      <c r="E512" s="135"/>
      <c r="F512" s="135"/>
    </row>
    <row r="513" spans="2:6" ht="12.75">
      <c r="B513" s="135"/>
      <c r="C513" s="135"/>
      <c r="D513" s="135"/>
      <c r="E513" s="135"/>
      <c r="F513" s="135"/>
    </row>
    <row r="514" spans="2:6" ht="12.75">
      <c r="B514" s="135"/>
      <c r="C514" s="135"/>
      <c r="D514" s="135"/>
      <c r="E514" s="135"/>
      <c r="F514" s="135"/>
    </row>
    <row r="515" spans="2:6" ht="12.75">
      <c r="B515" s="135"/>
      <c r="C515" s="135"/>
      <c r="D515" s="135"/>
      <c r="E515" s="135"/>
      <c r="F515" s="135"/>
    </row>
    <row r="516" spans="2:6" ht="12.75">
      <c r="B516" s="135"/>
      <c r="C516" s="135"/>
      <c r="D516" s="135"/>
      <c r="E516" s="135"/>
      <c r="F516" s="135"/>
    </row>
    <row r="517" spans="2:6" ht="12.75">
      <c r="B517" s="135"/>
      <c r="C517" s="135"/>
      <c r="D517" s="135"/>
      <c r="E517" s="135"/>
      <c r="F517" s="135"/>
    </row>
    <row r="518" spans="2:6" ht="12.75">
      <c r="B518" s="135"/>
      <c r="C518" s="135"/>
      <c r="D518" s="135"/>
      <c r="E518" s="135"/>
      <c r="F518" s="135"/>
    </row>
    <row r="519" spans="2:6" ht="12.75">
      <c r="B519" s="135"/>
      <c r="C519" s="135"/>
      <c r="D519" s="135"/>
      <c r="E519" s="135"/>
      <c r="F519" s="135"/>
    </row>
    <row r="520" spans="2:6" ht="12.75">
      <c r="B520" s="135"/>
      <c r="C520" s="135"/>
      <c r="D520" s="135"/>
      <c r="E520" s="135"/>
      <c r="F520" s="135"/>
    </row>
    <row r="521" spans="2:6" ht="12.75">
      <c r="B521" s="135"/>
      <c r="C521" s="135"/>
      <c r="D521" s="135"/>
      <c r="E521" s="135"/>
      <c r="F521" s="135"/>
    </row>
    <row r="522" spans="2:6" ht="12.75">
      <c r="B522" s="135"/>
      <c r="C522" s="135"/>
      <c r="D522" s="135"/>
      <c r="E522" s="135"/>
      <c r="F522" s="135"/>
    </row>
    <row r="523" spans="2:6" ht="12.75">
      <c r="B523" s="135"/>
      <c r="C523" s="135"/>
      <c r="D523" s="135"/>
      <c r="E523" s="135"/>
      <c r="F523" s="135"/>
    </row>
    <row r="524" spans="2:6" ht="12.75">
      <c r="B524" s="135"/>
      <c r="C524" s="135"/>
      <c r="D524" s="135"/>
      <c r="E524" s="135"/>
      <c r="F524" s="135"/>
    </row>
    <row r="525" spans="2:6" ht="12.75">
      <c r="B525" s="135"/>
      <c r="C525" s="135"/>
      <c r="D525" s="135"/>
      <c r="E525" s="135"/>
      <c r="F525" s="135"/>
    </row>
    <row r="526" spans="2:6" ht="12.75">
      <c r="B526" s="135"/>
      <c r="C526" s="135"/>
      <c r="D526" s="135"/>
      <c r="E526" s="135"/>
      <c r="F526" s="135"/>
    </row>
    <row r="527" spans="2:6" ht="12.75">
      <c r="B527" s="135"/>
      <c r="C527" s="135"/>
      <c r="D527" s="135"/>
      <c r="E527" s="135"/>
      <c r="F527" s="135"/>
    </row>
    <row r="528" spans="2:6" ht="12.75">
      <c r="B528" s="135"/>
      <c r="C528" s="135"/>
      <c r="D528" s="135"/>
      <c r="E528" s="135"/>
      <c r="F528" s="135"/>
    </row>
    <row r="529" spans="2:6" ht="12.75">
      <c r="B529" s="135"/>
      <c r="C529" s="135"/>
      <c r="D529" s="135"/>
      <c r="E529" s="135"/>
      <c r="F529" s="135"/>
    </row>
    <row r="530" spans="2:6" ht="12.75">
      <c r="B530" s="135"/>
      <c r="C530" s="135"/>
      <c r="D530" s="135"/>
      <c r="E530" s="135"/>
      <c r="F530" s="135"/>
    </row>
    <row r="531" spans="2:6" ht="12.75">
      <c r="B531" s="135"/>
      <c r="C531" s="135"/>
      <c r="D531" s="135"/>
      <c r="E531" s="135"/>
      <c r="F531" s="135"/>
    </row>
    <row r="532" spans="2:6" ht="12.75">
      <c r="B532" s="135"/>
      <c r="C532" s="135"/>
      <c r="D532" s="135"/>
      <c r="E532" s="135"/>
      <c r="F532" s="135"/>
    </row>
    <row r="533" spans="2:6" ht="12.75">
      <c r="B533" s="135"/>
      <c r="C533" s="135"/>
      <c r="D533" s="135"/>
      <c r="E533" s="135"/>
      <c r="F533" s="135"/>
    </row>
    <row r="534" spans="2:6" ht="12.75">
      <c r="B534" s="135"/>
      <c r="C534" s="135"/>
      <c r="D534" s="135"/>
      <c r="E534" s="135"/>
      <c r="F534" s="135"/>
    </row>
    <row r="535" spans="2:6" ht="12.75">
      <c r="B535" s="135"/>
      <c r="C535" s="135"/>
      <c r="D535" s="135"/>
      <c r="E535" s="135"/>
      <c r="F535" s="135"/>
    </row>
    <row r="536" spans="2:6" ht="12.75">
      <c r="B536" s="135"/>
      <c r="C536" s="135"/>
      <c r="D536" s="135"/>
      <c r="E536" s="135"/>
      <c r="F536" s="135"/>
    </row>
    <row r="537" spans="2:6" ht="12.75">
      <c r="B537" s="135"/>
      <c r="C537" s="135"/>
      <c r="D537" s="135"/>
      <c r="E537" s="135"/>
      <c r="F537" s="135"/>
    </row>
    <row r="538" spans="2:6" ht="12.75">
      <c r="B538" s="135"/>
      <c r="C538" s="135"/>
      <c r="D538" s="135"/>
      <c r="E538" s="135"/>
      <c r="F538" s="135"/>
    </row>
    <row r="539" spans="2:6" ht="12.75">
      <c r="B539" s="135"/>
      <c r="C539" s="135"/>
      <c r="D539" s="135"/>
      <c r="E539" s="135"/>
      <c r="F539" s="135"/>
    </row>
    <row r="540" spans="2:6" ht="12.75">
      <c r="B540" s="135"/>
      <c r="C540" s="135"/>
      <c r="D540" s="135"/>
      <c r="E540" s="135"/>
      <c r="F540" s="135"/>
    </row>
    <row r="541" spans="2:6" ht="12.75">
      <c r="B541" s="135"/>
      <c r="C541" s="135"/>
      <c r="D541" s="135"/>
      <c r="E541" s="135"/>
      <c r="F541" s="135"/>
    </row>
    <row r="542" spans="2:6" ht="12.75">
      <c r="B542" s="135"/>
      <c r="C542" s="135"/>
      <c r="D542" s="135"/>
      <c r="E542" s="135"/>
      <c r="F542" s="135"/>
    </row>
    <row r="543" spans="2:6" ht="12.75">
      <c r="B543" s="135"/>
      <c r="C543" s="135"/>
      <c r="D543" s="135"/>
      <c r="E543" s="135"/>
      <c r="F543" s="135"/>
    </row>
    <row r="544" spans="2:6" ht="12.75">
      <c r="B544" s="135"/>
      <c r="C544" s="135"/>
      <c r="D544" s="135"/>
      <c r="E544" s="135"/>
      <c r="F544" s="135"/>
    </row>
    <row r="545" spans="2:6" ht="12.75">
      <c r="B545" s="135"/>
      <c r="C545" s="135"/>
      <c r="D545" s="135"/>
      <c r="E545" s="135"/>
      <c r="F545" s="135"/>
    </row>
    <row r="546" spans="2:6" ht="12.75">
      <c r="B546" s="135"/>
      <c r="C546" s="135"/>
      <c r="D546" s="135"/>
      <c r="E546" s="135"/>
      <c r="F546" s="135"/>
    </row>
    <row r="547" spans="2:6" ht="12.75">
      <c r="B547" s="135"/>
      <c r="C547" s="135"/>
      <c r="D547" s="135"/>
      <c r="E547" s="135"/>
      <c r="F547" s="135"/>
    </row>
    <row r="548" spans="2:6" ht="12.75">
      <c r="B548" s="135"/>
      <c r="C548" s="135"/>
      <c r="D548" s="135"/>
      <c r="E548" s="135"/>
      <c r="F548" s="135"/>
    </row>
    <row r="549" spans="2:6" ht="12.75">
      <c r="B549" s="135"/>
      <c r="C549" s="135"/>
      <c r="D549" s="135"/>
      <c r="E549" s="135"/>
      <c r="F549" s="135"/>
    </row>
    <row r="550" spans="2:6" ht="12.75">
      <c r="B550" s="135"/>
      <c r="C550" s="135"/>
      <c r="D550" s="135"/>
      <c r="E550" s="135"/>
      <c r="F550" s="135"/>
    </row>
    <row r="551" spans="2:6" ht="12.75">
      <c r="B551" s="135"/>
      <c r="C551" s="135"/>
      <c r="D551" s="135"/>
      <c r="E551" s="135"/>
      <c r="F551" s="135"/>
    </row>
    <row r="552" spans="2:6" ht="12.75">
      <c r="B552" s="135"/>
      <c r="C552" s="135"/>
      <c r="D552" s="135"/>
      <c r="E552" s="135"/>
      <c r="F552" s="135"/>
    </row>
    <row r="553" spans="2:6" ht="12.75">
      <c r="B553" s="135"/>
      <c r="C553" s="135"/>
      <c r="D553" s="135"/>
      <c r="E553" s="135"/>
      <c r="F553" s="135"/>
    </row>
    <row r="554" spans="2:6" ht="12.75">
      <c r="B554" s="135"/>
      <c r="C554" s="135"/>
      <c r="D554" s="135"/>
      <c r="E554" s="135"/>
      <c r="F554" s="135"/>
    </row>
    <row r="555" spans="2:6" ht="12.75">
      <c r="B555" s="135"/>
      <c r="C555" s="135"/>
      <c r="D555" s="135"/>
      <c r="E555" s="135"/>
      <c r="F555" s="135"/>
    </row>
    <row r="556" spans="2:6" ht="12.75">
      <c r="B556" s="135"/>
      <c r="C556" s="135"/>
      <c r="D556" s="135"/>
      <c r="E556" s="135"/>
      <c r="F556" s="135"/>
    </row>
    <row r="557" spans="2:6" ht="12.75">
      <c r="B557" s="135"/>
      <c r="C557" s="135"/>
      <c r="D557" s="135"/>
      <c r="E557" s="135"/>
      <c r="F557" s="135"/>
    </row>
    <row r="558" spans="2:6" ht="12.75">
      <c r="B558" s="135"/>
      <c r="C558" s="135"/>
      <c r="D558" s="135"/>
      <c r="E558" s="135"/>
      <c r="F558" s="135"/>
    </row>
    <row r="559" spans="2:6" ht="12.75">
      <c r="B559" s="135"/>
      <c r="C559" s="135"/>
      <c r="D559" s="135"/>
      <c r="E559" s="135"/>
      <c r="F559" s="135"/>
    </row>
    <row r="560" spans="2:6" ht="12.75">
      <c r="B560" s="135"/>
      <c r="C560" s="135"/>
      <c r="D560" s="135"/>
      <c r="E560" s="135"/>
      <c r="F560" s="135"/>
    </row>
    <row r="561" spans="2:6" ht="12.75">
      <c r="B561" s="135"/>
      <c r="C561" s="135"/>
      <c r="D561" s="135"/>
      <c r="E561" s="135"/>
      <c r="F561" s="135"/>
    </row>
    <row r="562" spans="2:6" ht="12.75">
      <c r="B562" s="135"/>
      <c r="C562" s="135"/>
      <c r="D562" s="135"/>
      <c r="E562" s="135"/>
      <c r="F562" s="135"/>
    </row>
    <row r="563" spans="2:6" ht="12.75">
      <c r="B563" s="135"/>
      <c r="C563" s="135"/>
      <c r="D563" s="135"/>
      <c r="E563" s="135"/>
      <c r="F563" s="135"/>
    </row>
    <row r="564" spans="2:6" ht="12.75">
      <c r="B564" s="135"/>
      <c r="C564" s="135"/>
      <c r="D564" s="135"/>
      <c r="E564" s="135"/>
      <c r="F564" s="135"/>
    </row>
    <row r="565" spans="2:6" ht="12.75">
      <c r="B565" s="135"/>
      <c r="C565" s="135"/>
      <c r="D565" s="135"/>
      <c r="E565" s="135"/>
      <c r="F565" s="135"/>
    </row>
    <row r="566" spans="2:6" ht="12.75">
      <c r="B566" s="135"/>
      <c r="C566" s="135"/>
      <c r="D566" s="135"/>
      <c r="E566" s="135"/>
      <c r="F566" s="135"/>
    </row>
    <row r="567" spans="2:6" ht="12.75">
      <c r="B567" s="135"/>
      <c r="C567" s="135"/>
      <c r="D567" s="135"/>
      <c r="E567" s="135"/>
      <c r="F567" s="135"/>
    </row>
    <row r="568" spans="2:6" ht="12.75">
      <c r="B568" s="135"/>
      <c r="C568" s="135"/>
      <c r="D568" s="135"/>
      <c r="E568" s="135"/>
      <c r="F568" s="135"/>
    </row>
    <row r="569" spans="2:6" ht="12.75">
      <c r="B569" s="135"/>
      <c r="C569" s="135"/>
      <c r="D569" s="135"/>
      <c r="E569" s="135"/>
      <c r="F569" s="135"/>
    </row>
    <row r="570" spans="2:6" ht="12.75">
      <c r="B570" s="135"/>
      <c r="C570" s="135"/>
      <c r="D570" s="135"/>
      <c r="E570" s="135"/>
      <c r="F570" s="135"/>
    </row>
    <row r="571" spans="2:6" ht="12.75">
      <c r="B571" s="135"/>
      <c r="C571" s="135"/>
      <c r="D571" s="135"/>
      <c r="E571" s="135"/>
      <c r="F571" s="135"/>
    </row>
    <row r="572" spans="2:6" ht="12.75">
      <c r="B572" s="135"/>
      <c r="C572" s="135"/>
      <c r="D572" s="135"/>
      <c r="E572" s="135"/>
      <c r="F572" s="135"/>
    </row>
    <row r="573" spans="2:6" ht="12.75">
      <c r="B573" s="135"/>
      <c r="C573" s="135"/>
      <c r="D573" s="135"/>
      <c r="E573" s="135"/>
      <c r="F573" s="135"/>
    </row>
    <row r="574" spans="2:6" ht="12.75">
      <c r="B574" s="135"/>
      <c r="C574" s="135"/>
      <c r="D574" s="135"/>
      <c r="E574" s="135"/>
      <c r="F574" s="135"/>
    </row>
    <row r="575" spans="2:6" ht="12.75">
      <c r="B575" s="135"/>
      <c r="C575" s="135"/>
      <c r="D575" s="135"/>
      <c r="E575" s="135"/>
      <c r="F575" s="135"/>
    </row>
    <row r="576" spans="2:6" ht="12.75">
      <c r="B576" s="135"/>
      <c r="C576" s="135"/>
      <c r="D576" s="135"/>
      <c r="E576" s="135"/>
      <c r="F576" s="135"/>
    </row>
    <row r="577" spans="2:6" ht="12.75">
      <c r="B577" s="135"/>
      <c r="C577" s="135"/>
      <c r="D577" s="135"/>
      <c r="E577" s="135"/>
      <c r="F577" s="135"/>
    </row>
    <row r="578" spans="2:6" ht="12.75">
      <c r="B578" s="135"/>
      <c r="C578" s="135"/>
      <c r="D578" s="135"/>
      <c r="E578" s="135"/>
      <c r="F578" s="135"/>
    </row>
    <row r="579" spans="2:6" ht="12.75">
      <c r="B579" s="135"/>
      <c r="C579" s="135"/>
      <c r="D579" s="135"/>
      <c r="E579" s="135"/>
      <c r="F579" s="135"/>
    </row>
    <row r="580" spans="2:6" ht="12.75">
      <c r="B580" s="135"/>
      <c r="C580" s="135"/>
      <c r="D580" s="135"/>
      <c r="E580" s="135"/>
      <c r="F580" s="135"/>
    </row>
    <row r="581" spans="2:6" ht="12.75">
      <c r="B581" s="135"/>
      <c r="C581" s="135"/>
      <c r="D581" s="135"/>
      <c r="E581" s="135"/>
      <c r="F581" s="135"/>
    </row>
    <row r="582" spans="2:6" ht="12.75">
      <c r="B582" s="135"/>
      <c r="C582" s="135"/>
      <c r="D582" s="135"/>
      <c r="E582" s="135"/>
      <c r="F582" s="135"/>
    </row>
    <row r="583" spans="2:6" ht="12.75">
      <c r="B583" s="135"/>
      <c r="C583" s="135"/>
      <c r="D583" s="135"/>
      <c r="E583" s="135"/>
      <c r="F583" s="135"/>
    </row>
    <row r="584" spans="2:6" ht="12.75">
      <c r="B584" s="135"/>
      <c r="C584" s="135"/>
      <c r="D584" s="135"/>
      <c r="E584" s="135"/>
      <c r="F584" s="135"/>
    </row>
    <row r="585" spans="2:6" ht="12.75">
      <c r="B585" s="135"/>
      <c r="C585" s="135"/>
      <c r="D585" s="135"/>
      <c r="E585" s="135"/>
      <c r="F585" s="135"/>
    </row>
    <row r="586" spans="2:6" ht="12.75">
      <c r="B586" s="135"/>
      <c r="C586" s="135"/>
      <c r="D586" s="135"/>
      <c r="E586" s="135"/>
      <c r="F586" s="135"/>
    </row>
    <row r="587" spans="2:6" ht="12.75">
      <c r="B587" s="135"/>
      <c r="C587" s="135"/>
      <c r="D587" s="135"/>
      <c r="E587" s="135"/>
      <c r="F587" s="135"/>
    </row>
    <row r="588" spans="2:6" ht="12.75">
      <c r="B588" s="135"/>
      <c r="C588" s="135"/>
      <c r="D588" s="135"/>
      <c r="E588" s="135"/>
      <c r="F588" s="135"/>
    </row>
    <row r="589" spans="2:6" ht="12.75">
      <c r="B589" s="135"/>
      <c r="C589" s="135"/>
      <c r="D589" s="135"/>
      <c r="E589" s="135"/>
      <c r="F589" s="135"/>
    </row>
    <row r="590" spans="2:6" ht="12.75">
      <c r="B590" s="135"/>
      <c r="C590" s="135"/>
      <c r="D590" s="135"/>
      <c r="E590" s="135"/>
      <c r="F590" s="135"/>
    </row>
    <row r="591" spans="2:6" ht="12.75">
      <c r="B591" s="135"/>
      <c r="C591" s="135"/>
      <c r="D591" s="135"/>
      <c r="E591" s="135"/>
      <c r="F591" s="135"/>
    </row>
    <row r="592" spans="2:6" ht="12.75">
      <c r="B592" s="135"/>
      <c r="C592" s="135"/>
      <c r="D592" s="135"/>
      <c r="E592" s="135"/>
      <c r="F592" s="135"/>
    </row>
    <row r="593" spans="2:6" ht="12.75">
      <c r="B593" s="135"/>
      <c r="C593" s="135"/>
      <c r="D593" s="135"/>
      <c r="E593" s="135"/>
      <c r="F593" s="135"/>
    </row>
    <row r="594" spans="2:6" ht="12.75">
      <c r="B594" s="135"/>
      <c r="C594" s="135"/>
      <c r="D594" s="135"/>
      <c r="E594" s="135"/>
      <c r="F594" s="135"/>
    </row>
    <row r="595" spans="2:6" ht="12.75">
      <c r="B595" s="135"/>
      <c r="C595" s="135"/>
      <c r="D595" s="135"/>
      <c r="E595" s="135"/>
      <c r="F595" s="135"/>
    </row>
    <row r="596" spans="2:6" ht="12.75">
      <c r="B596" s="135"/>
      <c r="C596" s="135"/>
      <c r="D596" s="135"/>
      <c r="E596" s="135"/>
      <c r="F596" s="135"/>
    </row>
    <row r="597" spans="2:6" ht="12.75">
      <c r="B597" s="135"/>
      <c r="C597" s="135"/>
      <c r="D597" s="135"/>
      <c r="E597" s="135"/>
      <c r="F597" s="135"/>
    </row>
    <row r="598" spans="2:6" ht="12.75">
      <c r="B598" s="135"/>
      <c r="C598" s="135"/>
      <c r="D598" s="135"/>
      <c r="E598" s="135"/>
      <c r="F598" s="135"/>
    </row>
    <row r="599" spans="2:6" ht="12.75">
      <c r="B599" s="135"/>
      <c r="C599" s="135"/>
      <c r="D599" s="135"/>
      <c r="E599" s="135"/>
      <c r="F599" s="135"/>
    </row>
    <row r="600" spans="2:6" ht="12.75">
      <c r="B600" s="135"/>
      <c r="C600" s="135"/>
      <c r="D600" s="135"/>
      <c r="E600" s="135"/>
      <c r="F600" s="135"/>
    </row>
    <row r="601" spans="2:6" ht="12.75">
      <c r="B601" s="135"/>
      <c r="C601" s="135"/>
      <c r="D601" s="135"/>
      <c r="E601" s="135"/>
      <c r="F601" s="135"/>
    </row>
    <row r="602" spans="2:6" ht="12.75">
      <c r="B602" s="135"/>
      <c r="C602" s="135"/>
      <c r="D602" s="135"/>
      <c r="E602" s="135"/>
      <c r="F602" s="135"/>
    </row>
    <row r="603" spans="2:6" ht="12.75">
      <c r="B603" s="135"/>
      <c r="C603" s="135"/>
      <c r="D603" s="135"/>
      <c r="E603" s="135"/>
      <c r="F603" s="135"/>
    </row>
    <row r="604" spans="2:6" ht="12.75">
      <c r="B604" s="135"/>
      <c r="C604" s="135"/>
      <c r="D604" s="135"/>
      <c r="E604" s="135"/>
      <c r="F604" s="135"/>
    </row>
    <row r="605" spans="2:6" ht="12.75">
      <c r="B605" s="135"/>
      <c r="C605" s="135"/>
      <c r="D605" s="135"/>
      <c r="E605" s="135"/>
      <c r="F605" s="135"/>
    </row>
    <row r="606" spans="2:6" ht="12.75">
      <c r="B606" s="135"/>
      <c r="C606" s="135"/>
      <c r="D606" s="135"/>
      <c r="E606" s="135"/>
      <c r="F606" s="135"/>
    </row>
    <row r="607" spans="2:6" ht="12.75">
      <c r="B607" s="135"/>
      <c r="C607" s="135"/>
      <c r="D607" s="135"/>
      <c r="E607" s="135"/>
      <c r="F607" s="135"/>
    </row>
    <row r="608" spans="2:6" ht="12.75">
      <c r="B608" s="135"/>
      <c r="C608" s="135"/>
      <c r="D608" s="135"/>
      <c r="E608" s="135"/>
      <c r="F608" s="135"/>
    </row>
    <row r="609" spans="2:6" ht="12.75">
      <c r="B609" s="135"/>
      <c r="C609" s="135"/>
      <c r="D609" s="135"/>
      <c r="E609" s="135"/>
      <c r="F609" s="135"/>
    </row>
    <row r="610" spans="2:6" ht="12.75">
      <c r="B610" s="135"/>
      <c r="C610" s="135"/>
      <c r="D610" s="135"/>
      <c r="E610" s="135"/>
      <c r="F610" s="135"/>
    </row>
    <row r="611" spans="2:6" ht="12.75">
      <c r="B611" s="135"/>
      <c r="C611" s="135"/>
      <c r="D611" s="135"/>
      <c r="E611" s="135"/>
      <c r="F611" s="135"/>
    </row>
    <row r="612" spans="2:6" ht="12.75">
      <c r="B612" s="135"/>
      <c r="C612" s="135"/>
      <c r="D612" s="135"/>
      <c r="E612" s="135"/>
      <c r="F612" s="135"/>
    </row>
    <row r="613" spans="2:6" ht="12.75">
      <c r="B613" s="135"/>
      <c r="C613" s="135"/>
      <c r="D613" s="135"/>
      <c r="E613" s="135"/>
      <c r="F613" s="135"/>
    </row>
    <row r="614" spans="2:6" ht="12.75">
      <c r="B614" s="135"/>
      <c r="C614" s="135"/>
      <c r="D614" s="135"/>
      <c r="E614" s="135"/>
      <c r="F614" s="135"/>
    </row>
    <row r="615" spans="2:6" ht="12.75">
      <c r="B615" s="135"/>
      <c r="C615" s="135"/>
      <c r="D615" s="135"/>
      <c r="E615" s="135"/>
      <c r="F615" s="135"/>
    </row>
    <row r="616" spans="2:6" ht="12.75">
      <c r="B616" s="135"/>
      <c r="C616" s="135"/>
      <c r="D616" s="135"/>
      <c r="E616" s="135"/>
      <c r="F616" s="135"/>
    </row>
    <row r="617" spans="2:6" ht="12.75">
      <c r="B617" s="135"/>
      <c r="C617" s="135"/>
      <c r="D617" s="135"/>
      <c r="E617" s="135"/>
      <c r="F617" s="135"/>
    </row>
    <row r="618" spans="2:6" ht="12.75">
      <c r="B618" s="135"/>
      <c r="C618" s="135"/>
      <c r="D618" s="135"/>
      <c r="E618" s="135"/>
      <c r="F618" s="135"/>
    </row>
    <row r="619" spans="2:6" ht="12.75">
      <c r="B619" s="135"/>
      <c r="C619" s="135"/>
      <c r="D619" s="135"/>
      <c r="E619" s="135"/>
      <c r="F619" s="135"/>
    </row>
    <row r="620" spans="2:6" ht="12.75">
      <c r="B620" s="135"/>
      <c r="C620" s="135"/>
      <c r="D620" s="135"/>
      <c r="E620" s="135"/>
      <c r="F620" s="135"/>
    </row>
    <row r="621" spans="2:6" ht="12.75">
      <c r="B621" s="135"/>
      <c r="C621" s="135"/>
      <c r="D621" s="135"/>
      <c r="E621" s="135"/>
      <c r="F621" s="135"/>
    </row>
    <row r="622" spans="2:6" ht="12.75">
      <c r="B622" s="135"/>
      <c r="C622" s="135"/>
      <c r="D622" s="135"/>
      <c r="E622" s="135"/>
      <c r="F622" s="135"/>
    </row>
    <row r="623" spans="2:6" ht="12.75">
      <c r="B623" s="135"/>
      <c r="C623" s="135"/>
      <c r="D623" s="135"/>
      <c r="E623" s="135"/>
      <c r="F623" s="135"/>
    </row>
    <row r="624" spans="2:6" ht="12.75">
      <c r="B624" s="135"/>
      <c r="C624" s="135"/>
      <c r="D624" s="135"/>
      <c r="E624" s="135"/>
      <c r="F624" s="135"/>
    </row>
    <row r="625" spans="2:6" ht="12.75">
      <c r="B625" s="135"/>
      <c r="C625" s="135"/>
      <c r="D625" s="135"/>
      <c r="E625" s="135"/>
      <c r="F625" s="135"/>
    </row>
  </sheetData>
  <sheetProtection/>
  <printOptions horizontalCentered="1"/>
  <pageMargins left="0" right="0" top="0" bottom="0" header="0" footer="0"/>
  <pageSetup fitToHeight="1" fitToWidth="1" horizontalDpi="600" verticalDpi="600" orientation="portrait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farkasova_k</dc:creator>
  <cp:keywords/>
  <dc:description/>
  <cp:lastModifiedBy>Homolová Ľubica</cp:lastModifiedBy>
  <cp:lastPrinted>2011-08-08T14:22:41Z</cp:lastPrinted>
  <dcterms:created xsi:type="dcterms:W3CDTF">2011-07-28T05:46:19Z</dcterms:created>
  <dcterms:modified xsi:type="dcterms:W3CDTF">2011-08-11T07:35:19Z</dcterms:modified>
  <cp:category/>
  <cp:version/>
  <cp:contentType/>
  <cp:contentStatus/>
</cp:coreProperties>
</file>