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795" activeTab="2"/>
  </bookViews>
  <sheets>
    <sheet name="príloha 1" sheetId="1" r:id="rId1"/>
    <sheet name="príloha 2" sheetId="2" r:id="rId2"/>
    <sheet name="príloha 3" sheetId="3" r:id="rId3"/>
    <sheet name="príloha 4" sheetId="4" r:id="rId4"/>
    <sheet name="harmonogram" sheetId="5" state="hidden" r:id="rId5"/>
  </sheets>
  <definedNames>
    <definedName name="_xlnm.Print_Titles" localSheetId="0">'príloha 1'!$1:$6</definedName>
    <definedName name="_xlnm.Print_Titles" localSheetId="1">'príloha 2'!$1:$3</definedName>
    <definedName name="_xlnm.Print_Titles" localSheetId="2">'príloha 3'!$32:$35</definedName>
    <definedName name="_xlnm.Print_Area" localSheetId="0">'príloha 1'!$A$1:$M$166</definedName>
    <definedName name="_xlnm.Print_Area" localSheetId="1">'príloha 2'!$B$1:$O$116</definedName>
    <definedName name="_xlnm.Print_Area" localSheetId="2">'príloha 3'!$A$1:$N$75</definedName>
    <definedName name="_xlnm.Print_Area" localSheetId="3">'príloha 4'!$A$1:$F$80</definedName>
  </definedNames>
  <calcPr fullCalcOnLoad="1"/>
</workbook>
</file>

<file path=xl/sharedStrings.xml><?xml version="1.0" encoding="utf-8"?>
<sst xmlns="http://schemas.openxmlformats.org/spreadsheetml/2006/main" count="1387" uniqueCount="636">
  <si>
    <t>por. čís.</t>
  </si>
  <si>
    <t>Názov stavby</t>
  </si>
  <si>
    <t>Štúdie</t>
  </si>
  <si>
    <t>DÚR</t>
  </si>
  <si>
    <t>I/64 Komárno-hranica-Nitra-Hlohovec-D1</t>
  </si>
  <si>
    <t>I/51 Trnava - Trstín, obchvat</t>
  </si>
  <si>
    <t>I/76 Šárovce - Kalná n/Hronom, BO</t>
  </si>
  <si>
    <t>I/62 Sereď, most č. 62-03</t>
  </si>
  <si>
    <t>I/63 Bratislava - Dunajská Lužná</t>
  </si>
  <si>
    <t>I/65 Nitra - Hr. Beňadik lok. Choča-Neverice</t>
  </si>
  <si>
    <t xml:space="preserve">I/51 Levice - obchvat </t>
  </si>
  <si>
    <t>I/75 Tekovské Lužany</t>
  </si>
  <si>
    <t xml:space="preserve">I/51 Bezpečnostné opatrenia(Babindol, Lapaš) </t>
  </si>
  <si>
    <t>I/64 Nové Zámky, rozšírenie</t>
  </si>
  <si>
    <t>I/51 Senica-Jablonica-Trstín</t>
  </si>
  <si>
    <t>I/75 Beluja, zosuv v km 125,370-km 129,200</t>
  </si>
  <si>
    <t>I/64 Komjatice-Nitra</t>
  </si>
  <si>
    <t>I/51 Trnava - južný obchvat</t>
  </si>
  <si>
    <t>I/64 a II/580 Šurany - križovatka</t>
  </si>
  <si>
    <t>I/51 Holíč - obchvat, II. etapa, 1. časť</t>
  </si>
  <si>
    <t>I/61 Bratislava - Senec</t>
  </si>
  <si>
    <t>I/51 Vráble - obchvat</t>
  </si>
  <si>
    <t>I/75 Šaľa - obchvat</t>
  </si>
  <si>
    <t>I/64 Nitra-Drážovce</t>
  </si>
  <si>
    <t>I/51 Nitra - Levická</t>
  </si>
  <si>
    <t xml:space="preserve">                Spolu</t>
  </si>
  <si>
    <t xml:space="preserve">I/66 Polomka - hr. kraja  </t>
  </si>
  <si>
    <t xml:space="preserve">I/66 Brezno - Polomka  </t>
  </si>
  <si>
    <t xml:space="preserve">I/66 B. Bystrica - Brezno </t>
  </si>
  <si>
    <t>I/59 Korytnica hr. Kraja - Ružomberok</t>
  </si>
  <si>
    <t xml:space="preserve">I/59 a I/66 (R1) Slovenská Ľupča - Korytnica, hr. kraja </t>
  </si>
  <si>
    <t>I/65 Kremnické Bane - hranica kraja</t>
  </si>
  <si>
    <t xml:space="preserve">I/72  Michalová - Brezno </t>
  </si>
  <si>
    <t>I/72 Zbojská sedlo - Tisovec, Čertova dolina</t>
  </si>
  <si>
    <t>I/72  Tisovec mesto-Tisovec Čertova dolina</t>
  </si>
  <si>
    <t>I/72 Tisovec, časť píla, dažďová kanalizácia</t>
  </si>
  <si>
    <t xml:space="preserve"> I/66 Podbrezová -prieťah, rekonštrukcia</t>
  </si>
  <si>
    <t>I/59 Dokončenie úpravy cestyI/59 Donovaly v km 26,100-26,360</t>
  </si>
  <si>
    <t>I/51 Banská Štiavnica - Banská Belá</t>
  </si>
  <si>
    <t>I/72 Hnúšťa križovatka II/526</t>
  </si>
  <si>
    <t>I/79 Hriadky - Trebišov preložka</t>
  </si>
  <si>
    <t>I/18 a  I/74Lipníky - Ubľa</t>
  </si>
  <si>
    <t>I/73 Fijaš - Rakovčík preložka</t>
  </si>
  <si>
    <t>I/18 Vranov - južný obchvat</t>
  </si>
  <si>
    <t>I/18 Čierne n/T - V. Žipov, rekonštrukcia</t>
  </si>
  <si>
    <t>I/79 Slovenské Nové mesto obchvat</t>
  </si>
  <si>
    <t>I/68 Ľubotín - Pusté pole, rekonštrukcia</t>
  </si>
  <si>
    <t>I/67 Hranovnica zosuv</t>
  </si>
  <si>
    <t>I/77 Nižná Polianka zosuv</t>
  </si>
  <si>
    <t>I/73 Hunkovce zosuv</t>
  </si>
  <si>
    <t xml:space="preserve">I/77 N. Mirošov, rekonštrukcia </t>
  </si>
  <si>
    <t>I/50 Hriadky - okr. hranica, rekonštrukcia</t>
  </si>
  <si>
    <t>I/67 Vernárska tiesňava - Hranovnícke pleso, rek</t>
  </si>
  <si>
    <t>I/15 Miňovce - Breznica, rekonštrukcia</t>
  </si>
  <si>
    <t>I/18 Prešov Duklianska ulica, rekonštrukcia, odvodnenie</t>
  </si>
  <si>
    <t>I/79 Vranov n/Topľou Čemernianska ul, rekonštrukcia, odvodnenie</t>
  </si>
  <si>
    <t>I/79 Trebišov - Veľaty rekonštrukcia</t>
  </si>
  <si>
    <t>I/64 Prievidza - Nitrianske Pravno</t>
  </si>
  <si>
    <t>I/18 Makov - prieťah</t>
  </si>
  <si>
    <t>I/50 Drietoma, obchvat</t>
  </si>
  <si>
    <t>I/50 - II/529Bánovce nad Bebravou-križovatka</t>
  </si>
  <si>
    <t>I/50 Hranica krajov - Nová Lehota</t>
  </si>
  <si>
    <t>I/50 Nová Lehota - Handlová</t>
  </si>
  <si>
    <t>I/65 Hranica krajov - Turček</t>
  </si>
  <si>
    <t>I/18 Hybe - zosuv</t>
  </si>
  <si>
    <t>I/78 Oravská Polhora, sanácia zosuvu</t>
  </si>
  <si>
    <t>I/65 Mošovce - Diviaky</t>
  </si>
  <si>
    <t>I/64 Kľak - zosuv, km 165,400 - 166,000</t>
  </si>
  <si>
    <t>I/78 Príslop - zosuv v km 3,4000 - 6,000</t>
  </si>
  <si>
    <t>I/78 Oravský Podzámok - zosuv</t>
  </si>
  <si>
    <t xml:space="preserve">I/61  Most č.61 - 056 Trenčín </t>
  </si>
  <si>
    <t>I/78 Námestovo - most 017</t>
  </si>
  <si>
    <t>I/18 Žilina - juhovýchod</t>
  </si>
  <si>
    <t>I/18 Strečno - Dubná Skala</t>
  </si>
  <si>
    <t>I/64 Prievidza - obchvat, II. etapa</t>
  </si>
  <si>
    <t>DSP, DSN, DVP</t>
  </si>
  <si>
    <t>dĺžka km</t>
  </si>
  <si>
    <t>Termín</t>
  </si>
  <si>
    <t>Stavebný náklad</t>
  </si>
  <si>
    <t>Uhradené k 31.12.2010</t>
  </si>
  <si>
    <t>zač.</t>
  </si>
  <si>
    <t>ukon.</t>
  </si>
  <si>
    <t>I/65 Nitra - Hr. Beňadik,(lok. Belad.)</t>
  </si>
  <si>
    <t>lokality</t>
  </si>
  <si>
    <t>I/75 Plášťovce, zosuv</t>
  </si>
  <si>
    <t>I/64 Nitra - Lipová</t>
  </si>
  <si>
    <t>I/2 Kúty - KNL</t>
  </si>
  <si>
    <t>križov.</t>
  </si>
  <si>
    <t>I/51 a III/05119 Senica, križovatka</t>
  </si>
  <si>
    <t>I/64,II/562 Nitra,stav.úpravy križovatky</t>
  </si>
  <si>
    <t>I/61Kaplná, most č.61-015</t>
  </si>
  <si>
    <t>I/65 Nitra, Vašinova ľavé odbočenie</t>
  </si>
  <si>
    <t>I/51,I/64,I/65 Nitra,križovatka Chrenovská</t>
  </si>
  <si>
    <t>I/51 ,III/06433 Nitra, križovatka pod Zoborom</t>
  </si>
  <si>
    <t>I/63 Iža, BO</t>
  </si>
  <si>
    <t>I/75 a I/64 Nové Zámky - križovatka</t>
  </si>
  <si>
    <t>I/51 Levice, križovatka s Tabakovou</t>
  </si>
  <si>
    <t>07/11</t>
  </si>
  <si>
    <t>10/08</t>
  </si>
  <si>
    <t>06/11</t>
  </si>
  <si>
    <t xml:space="preserve">I/66 Rekonštr. most.obj. 093 a 093a Zámostie                                                          </t>
  </si>
  <si>
    <t>05/10</t>
  </si>
  <si>
    <t>07/12</t>
  </si>
  <si>
    <t>I/50 Lovčica - hr. kraja sanácia</t>
  </si>
  <si>
    <t>06/07</t>
  </si>
  <si>
    <t>12/10</t>
  </si>
  <si>
    <t>05/11</t>
  </si>
  <si>
    <t>11/09</t>
  </si>
  <si>
    <t xml:space="preserve">I/69 Rekonštr. mostn. obj. ev. č. 013  Rakytovce </t>
  </si>
  <si>
    <t>04/11</t>
  </si>
  <si>
    <t>06/12</t>
  </si>
  <si>
    <t>I/75 Veľký Krtíš - Pôtor, sanácia</t>
  </si>
  <si>
    <t>10/11</t>
  </si>
  <si>
    <t>12/12</t>
  </si>
  <si>
    <t>I/71 Kurtáň - zosuv</t>
  </si>
  <si>
    <t>04/12</t>
  </si>
  <si>
    <t>09/12</t>
  </si>
  <si>
    <t>I/72 Sanácia zosuvu cesty Rimavské Brezovo</t>
  </si>
  <si>
    <t>05/12</t>
  </si>
  <si>
    <t>08/12</t>
  </si>
  <si>
    <t>I/67Rek. cesty v miest hr. priech. SR/MR Kráľ</t>
  </si>
  <si>
    <t>10/12</t>
  </si>
  <si>
    <t>I/75 Čebovce - AZ, Slovenské Kľačany</t>
  </si>
  <si>
    <t>01/11</t>
  </si>
  <si>
    <t>03/12</t>
  </si>
  <si>
    <t>I/72 Sanácia skalného masívu Čertovica</t>
  </si>
  <si>
    <t>I/50 Hronská Breznica - Budča (súbeh)</t>
  </si>
  <si>
    <t>03/13</t>
  </si>
  <si>
    <t>06/14</t>
  </si>
  <si>
    <t>05/13</t>
  </si>
  <si>
    <t>I/50 Ružová osada, rekonštrukcia</t>
  </si>
  <si>
    <t>11/13</t>
  </si>
  <si>
    <t>09/11</t>
  </si>
  <si>
    <t>I/66 Polomka - bodová závada</t>
  </si>
  <si>
    <t>10/14</t>
  </si>
  <si>
    <t>I/50Lučenec - križovatka Vidiná</t>
  </si>
  <si>
    <t>04/09</t>
  </si>
  <si>
    <t>09/14</t>
  </si>
  <si>
    <t>I/59 Donovaly - Motyčky, záchyt. opatrenia proti padaniu skál</t>
  </si>
  <si>
    <t>12/13</t>
  </si>
  <si>
    <t>09/06</t>
  </si>
  <si>
    <t>I/77 - 015 Nižné Ružbachy most</t>
  </si>
  <si>
    <t>03/10</t>
  </si>
  <si>
    <t>I/18 - 500 Strážske nadcestie</t>
  </si>
  <si>
    <t>02/10</t>
  </si>
  <si>
    <t>11/11</t>
  </si>
  <si>
    <t>03/09</t>
  </si>
  <si>
    <t>I/68 Hraničné - Kremná zosuv, havária</t>
  </si>
  <si>
    <t>06/10</t>
  </si>
  <si>
    <t>08/11</t>
  </si>
  <si>
    <t>08/10</t>
  </si>
  <si>
    <t>11/10</t>
  </si>
  <si>
    <t>03/06</t>
  </si>
  <si>
    <t>12/07</t>
  </si>
  <si>
    <t>02/09</t>
  </si>
  <si>
    <t>I/18 a I/68 Prešov-Námestie mieru križovatka</t>
  </si>
  <si>
    <t>10/10</t>
  </si>
  <si>
    <t>08/09</t>
  </si>
  <si>
    <t>I/67 Gočovo prieťah</t>
  </si>
  <si>
    <t>09/09</t>
  </si>
  <si>
    <t>11/99</t>
  </si>
  <si>
    <t>I/15 Domaša rekonštrukcia vozovky III. úsek</t>
  </si>
  <si>
    <t>I/77 Ľubotín- Čirč, zosuvy</t>
  </si>
  <si>
    <t>I/68 Kremná,  rekonštrukcia</t>
  </si>
  <si>
    <t>I/68 Mníšek nad Popradom zosuvy</t>
  </si>
  <si>
    <t>I/77 Gerlachov rekonštrukcia cesty</t>
  </si>
  <si>
    <t>I/68 Budimír prieťah</t>
  </si>
  <si>
    <t>2012</t>
  </si>
  <si>
    <t>2013</t>
  </si>
  <si>
    <t xml:space="preserve">I/67 a II/526 Rožňava križovatka - Štítnik </t>
  </si>
  <si>
    <t>I/73 Ladomírova - Hunkovce rekonštrukcia</t>
  </si>
  <si>
    <t>I/15 Domaša rekonštrukcia vozovky II. úsek</t>
  </si>
  <si>
    <t>I/79 Čierna-Solomonovo rekonštrukcia cesty</t>
  </si>
  <si>
    <t>I/68 Plavnica preložka cesty</t>
  </si>
  <si>
    <t>2014</t>
  </si>
  <si>
    <t>2015</t>
  </si>
  <si>
    <t>I/18 N.Hrabovec -Petrovce n/L preložka</t>
  </si>
  <si>
    <t>I/77 Bardejov -Bardejovské Kúpele r.c.</t>
  </si>
  <si>
    <t xml:space="preserve">I/67 a II/526 Rožňava križovatka - mesto </t>
  </si>
  <si>
    <t>I/73 Giraltovce - Fijaš rekonštrukcia cesty</t>
  </si>
  <si>
    <t>I/77 Spišská Belá - Bušovce rekonštrukcia</t>
  </si>
  <si>
    <t>I/74 Snina - Kolonica preložka cesty</t>
  </si>
  <si>
    <t>I/68 Šarišské Michaľany - Prešov rek. cesty</t>
  </si>
  <si>
    <t>I/74 Brekov - Humenné preložka</t>
  </si>
  <si>
    <t>I/50 a I/18 Michalovce rek. križovatky</t>
  </si>
  <si>
    <t>2016</t>
  </si>
  <si>
    <t>I/74 Belá nad Cirochou, zosuv</t>
  </si>
  <si>
    <t>I/70 Párnica - zosuv v km 5,000</t>
  </si>
  <si>
    <t>I/65 Turček, km 99,098 - 99,193 - oporný múr</t>
  </si>
  <si>
    <t>I/18 Kolárovice pod Čiakovom - zosuv</t>
  </si>
  <si>
    <t>I/50 Handlová - centrum</t>
  </si>
  <si>
    <t>06/09</t>
  </si>
  <si>
    <t>09/04</t>
  </si>
  <si>
    <t>01/06</t>
  </si>
  <si>
    <t>06/08</t>
  </si>
  <si>
    <t>01/03</t>
  </si>
  <si>
    <t>I/72 Kráľova Lehota - most 036</t>
  </si>
  <si>
    <t>I/18 Ivachnová - most 335</t>
  </si>
  <si>
    <t>I/18 Žilina - most 260</t>
  </si>
  <si>
    <t>I/59 Tvrdošín - most</t>
  </si>
  <si>
    <t>08/13</t>
  </si>
  <si>
    <t>I/59 Kňažia - zosuv</t>
  </si>
  <si>
    <t>I/70 Párnica - zosuv v km 4,963 - 5,631</t>
  </si>
  <si>
    <t>11/14</t>
  </si>
  <si>
    <t>I/61 T. Teplá - križovatka</t>
  </si>
  <si>
    <t>I/78 Námestovo - prieťah</t>
  </si>
  <si>
    <t>I/61 - I/57 Dubnica nad Váhom - križovatka</t>
  </si>
  <si>
    <t>10/13</t>
  </si>
  <si>
    <t>I/61 Trenčín, most</t>
  </si>
  <si>
    <t>I/57 Horné Sŕnie - zosuv</t>
  </si>
  <si>
    <t>I/50 Nitrica - križovatka</t>
  </si>
  <si>
    <t>I/64 Bytčica - bodová závada</t>
  </si>
  <si>
    <t xml:space="preserve">I/64 Obchvat Prievidze, I. et., 2.st. - MZ v trase budúcej I/64 </t>
  </si>
  <si>
    <t>I/64 Porúbka - obchvat</t>
  </si>
  <si>
    <t>I/64 Topoľčany - preložka, 2. st., II. Etapa</t>
  </si>
  <si>
    <t>Program</t>
  </si>
  <si>
    <t>Uhradené</t>
  </si>
  <si>
    <t>do</t>
  </si>
  <si>
    <t>31. 12.2010</t>
  </si>
  <si>
    <t>I/75 Galanta - obchvat, 2. stavba</t>
  </si>
  <si>
    <t>053 02 01</t>
  </si>
  <si>
    <t>novozačínaná</t>
  </si>
  <si>
    <t>053 02 07</t>
  </si>
  <si>
    <t>05/09</t>
  </si>
  <si>
    <t>rozostavaná</t>
  </si>
  <si>
    <t>053 02 04</t>
  </si>
  <si>
    <t>I/50 Zvolen - Neresnica, mimoúrovňová križovatka</t>
  </si>
  <si>
    <t>I/68 Mníšek n/Popradom - št. hr. SR/PR, preložka cesty</t>
  </si>
  <si>
    <t>I/67 Poprad - Kežmarok, I. etapa</t>
  </si>
  <si>
    <t>07/08</t>
  </si>
  <si>
    <t xml:space="preserve">053 02 01 </t>
  </si>
  <si>
    <t>053 02 06</t>
  </si>
  <si>
    <t>doposiaľ nerozdelené finančné prostriedky</t>
  </si>
  <si>
    <t>Poznámka</t>
  </si>
  <si>
    <t>I/51Trnava, severný obchvat, III. etapa</t>
  </si>
  <si>
    <t>I/51Trnava, severný obchvat, II. etapa</t>
  </si>
  <si>
    <t>Zazmluvnené</t>
  </si>
  <si>
    <t>Širší zásobník</t>
  </si>
  <si>
    <t>CN</t>
  </si>
  <si>
    <t>I/68 Prešov odb. Škultétyho - ZVL - preložka</t>
  </si>
  <si>
    <t>I/75 Galanta obchvat, 3. stavba</t>
  </si>
  <si>
    <t>Čadca - obchvat, preložka</t>
  </si>
  <si>
    <t>I/59 Dolný Kubín - pruh pre pomalé vozidlá</t>
  </si>
  <si>
    <t>Eliminácia bezpečnostných rizík na cestách I. triedy</t>
  </si>
  <si>
    <t>Modernizácia a rekonštrukcia mostov ciest I. triedy</t>
  </si>
  <si>
    <t>I/65 Kremnica - Kremnické Bane, rekonš.</t>
  </si>
  <si>
    <t>Horný Zemplín - rekonštrukcia, riešenie bezpečnosti cesty I/15 Sedliská - okr. hr. Vranov n/T - Stropkov</t>
  </si>
  <si>
    <t>Stavebné a bezpečnostné opatrenia na zníženie nehodovosti E371 na ceste I/73 Šarišský Štiavnik - Ladomírava</t>
  </si>
  <si>
    <t>I/68 Sabinov, preložka cesty</t>
  </si>
  <si>
    <t>I/77 Bardejov, juhozápadný obchvat</t>
  </si>
  <si>
    <t>I/11 Žilina - hranica SR/ČR a I/12 Svrčinovec - hranica SR/PR, odstránenie nevyhovujúcich parametrov cesty</t>
  </si>
  <si>
    <t>I/65 Nitra - Hr. Beňadik,(lok. Zl.M.)</t>
  </si>
  <si>
    <t>I/51Z Trnava, Nitrianska</t>
  </si>
  <si>
    <t>I/75 Dolné Plachtince - most 052</t>
  </si>
  <si>
    <t>I/59 Staré hory - Jelenec</t>
  </si>
  <si>
    <t>I/74 - 016 Dlhé n/Cirochou most</t>
  </si>
  <si>
    <t>I/15 Domaša rekonštrukcia vozovky</t>
  </si>
  <si>
    <t>I/67 Dubina - Hranovnica zosuv</t>
  </si>
  <si>
    <t>I/15 Miňovce zosuv, havária</t>
  </si>
  <si>
    <t>I/68 Lipany preložka cesty</t>
  </si>
  <si>
    <t>I/18 Hlinné prieťah, rekonštr. cesty</t>
  </si>
  <si>
    <t>I/74 Belá n/Cirochou, odvodnenie,chodníky</t>
  </si>
  <si>
    <t>I/50 Trhovište rekonštrukcia vozovky</t>
  </si>
  <si>
    <t>I/18 Prešov križovatka Nižná Šebastová</t>
  </si>
  <si>
    <t>I/18 Lada prieťah</t>
  </si>
  <si>
    <t>I/68 Priv.Košice Prešovská-Seč.III.etapa</t>
  </si>
  <si>
    <t>Privádzač Prešov západ</t>
  </si>
  <si>
    <t>II/520 Nová Bystrica - Oravská Lesná</t>
  </si>
  <si>
    <t>I/18 Žilina - Strážov</t>
  </si>
  <si>
    <t>I/64 Žilina-juh I.etapa Lietavská Lúčka</t>
  </si>
  <si>
    <t>€</t>
  </si>
  <si>
    <t>Mostný program</t>
  </si>
  <si>
    <t>Zosuvy a havárie</t>
  </si>
  <si>
    <t>Zousuvy a havárie</t>
  </si>
  <si>
    <t>Ostatné</t>
  </si>
  <si>
    <t>Privádzače</t>
  </si>
  <si>
    <t>Hraničné priechody</t>
  </si>
  <si>
    <t>I/18 Prešov, križ. Ľubotice - KRONOSPAN</t>
  </si>
  <si>
    <t>SPOLU MOSTNÝ PROGRAM</t>
  </si>
  <si>
    <t>SPOLU ZOSUVY A HAVÁRIE</t>
  </si>
  <si>
    <t>SPOLU OSTATNÉ</t>
  </si>
  <si>
    <t>SPOLU PRIVÁDZAČE</t>
  </si>
  <si>
    <t>SPOLU ROZOSTAVANÉ</t>
  </si>
  <si>
    <t>SPOLU HRANIČNÉ PRIECHODY</t>
  </si>
  <si>
    <t>SPOLU NOVOZAČÍNANÉ</t>
  </si>
  <si>
    <t>ROZOSTAVANÉ STAVBY</t>
  </si>
  <si>
    <t>PRIPRAVOVANÉ STAVBY</t>
  </si>
  <si>
    <t>I/67-059 Veľká Lomnica most (stavebné práce hradené z progamu obrany)</t>
  </si>
  <si>
    <t>FINANČNÁ POŽIADAVKA NA JEDNOTLIVÉ ROKY</t>
  </si>
  <si>
    <t>SPOLU PRIPRAVOVANÉ</t>
  </si>
  <si>
    <t>Stav predprojektovej a projektovej prípravy v rokoch 2011 - 2014</t>
  </si>
  <si>
    <t>Dĺžka úpravy v km</t>
  </si>
  <si>
    <t>Zdroj financovania</t>
  </si>
  <si>
    <t>ŠR</t>
  </si>
  <si>
    <t>I/65 Nitra – Hr. Beňadik, BO (Štitáre, Kolíňany)</t>
  </si>
  <si>
    <t>križovatka</t>
  </si>
  <si>
    <t>I/68 Mníšek nad Popradom, zosuvy</t>
  </si>
  <si>
    <t>I/77 Gerlachov, rekonštrukcia cesty</t>
  </si>
  <si>
    <t>I/15 Domaša, rekonštrukcia vozovky, III. úsek</t>
  </si>
  <si>
    <t>I/50 Trenčianske Mitice – zosuv v km 127,380 – 128,380</t>
  </si>
  <si>
    <t>I/70 Párnica – zosuv v km 4,963 – 5,631</t>
  </si>
  <si>
    <t>I/64 Obchvat Prievidze, I. etapa, 2. stavba – MZ v budúcej trase I/64</t>
  </si>
  <si>
    <t>Rok 2011</t>
  </si>
  <si>
    <t>Začatie výstavby</t>
  </si>
  <si>
    <t xml:space="preserve">Ukončenie výstavby/odovzdanie do užívania </t>
  </si>
  <si>
    <t>I/64 Topoľčany – preložka, 2.stavba, II. etapa</t>
  </si>
  <si>
    <t>I/65 Nitra – Hronský Beňadik, lokalita Zlaté Moravce</t>
  </si>
  <si>
    <t>I/75 Dolné Plachtince – most 052</t>
  </si>
  <si>
    <t>I/75 Sanácia zosuvu v km 169,520 – 169,640</t>
  </si>
  <si>
    <t>I/74 – 016 Dlhé n/Cirochou most</t>
  </si>
  <si>
    <t>I/15 Domaša, rekonštrukcia vozovky</t>
  </si>
  <si>
    <t>I/67 Dubina – Hranovnica, zosuv</t>
  </si>
  <si>
    <t>I/68 Lipany, preložka cesty</t>
  </si>
  <si>
    <t>I/18 Hlinné, prieťah, rekonštrukcia cesty</t>
  </si>
  <si>
    <t>I/50 Trhovište, rekonštrukcia vozovky</t>
  </si>
  <si>
    <t>I/50 Handlová, centrum</t>
  </si>
  <si>
    <t xml:space="preserve">Rok 2012 </t>
  </si>
  <si>
    <t>I/51, I/64, I/65 Nitra, križovatka Chrenovská</t>
  </si>
  <si>
    <t>I/75 a I/64 Nové Zámky, križovatka</t>
  </si>
  <si>
    <t>I/73 Ladomírova – Hunkovce, rekonštrukcia</t>
  </si>
  <si>
    <t>I/15 Domaša, rekonštrukcia vozovky, II. úsek</t>
  </si>
  <si>
    <t>I/79 Čierna – Solomonovo, rekonštrukcia cesty</t>
  </si>
  <si>
    <t>I/77 Bardejov – Bardejovské Kúpele, rekonštrukcia cesty</t>
  </si>
  <si>
    <t>I/67 a II/526 Rožňava križovatka - mesto</t>
  </si>
  <si>
    <t>I/50 a I/18 Michalovce, rekonštrukcia križovatky</t>
  </si>
  <si>
    <t>I/79 Trebišov – Veľaty, rekonštrukcia</t>
  </si>
  <si>
    <t>I/66 Rekonštrukcia mostných objektov 093 a 093a Zámostie</t>
  </si>
  <si>
    <t>I/18 Žilina – most 260</t>
  </si>
  <si>
    <t xml:space="preserve">Rok 2013 </t>
  </si>
  <si>
    <t>I/51, III/06433Nitra, križovatka pod Zoborom</t>
  </si>
  <si>
    <t>I/51 Holíč – obchvat, II. etapa, 1. časť</t>
  </si>
  <si>
    <t>I/64 Nitra - Drážovce</t>
  </si>
  <si>
    <t>I/63 a II/580 Šurany, križovatka - KNL</t>
  </si>
  <si>
    <t>I/63 Komárno, nový most cez Dunaj</t>
  </si>
  <si>
    <t>0,30 + 0,30</t>
  </si>
  <si>
    <t>I/50 Hronská Breznica – Budča (súbeh)</t>
  </si>
  <si>
    <t>I/65 Kremnické Bane – hranica kraja</t>
  </si>
  <si>
    <t>I/51 Banská Štiavnica – Banská Belá, obchvat</t>
  </si>
  <si>
    <t>I/68 Plavnica, preložka cesty</t>
  </si>
  <si>
    <t>I/18 Nižný Hrabovec – Petrovce n/L, preložka</t>
  </si>
  <si>
    <t>I/15 Stropkov, preložka cesty</t>
  </si>
  <si>
    <t>I/73 Giraltovce – Fijaš, rekonštrukcia cesty</t>
  </si>
  <si>
    <t>I/77 Spišská Belá – Bušovce, rekonštrukcia</t>
  </si>
  <si>
    <t>I/74 Snina – Kolonica, preložka cesty</t>
  </si>
  <si>
    <t>I/74 Brekov – Humenné, preložka</t>
  </si>
  <si>
    <t>I/64 Kľak – zosuv, km 165,400 – 166,000</t>
  </si>
  <si>
    <t>I/78 Príslop – zosuv, km 3,400 – 6,000</t>
  </si>
  <si>
    <t>Rok 2014</t>
  </si>
  <si>
    <t>I/51 Trnava – južný obchvat</t>
  </si>
  <si>
    <t>I/18 Vranov – južný obchvat</t>
  </si>
  <si>
    <t>I/18 Strečno – Dubná Skala</t>
  </si>
  <si>
    <t>I/64 Prievidza – obchvat, II. etapa</t>
  </si>
  <si>
    <t>I/18 Rajecké Teplice - Kľače</t>
  </si>
  <si>
    <t>I/51 Trnava, severný obchvat, II. etapa</t>
  </si>
  <si>
    <t>I/51 Trnava, severný obchvat, III. etapa</t>
  </si>
  <si>
    <t>I/50 Zvolen – Neresnica, mimoúrovňová križovatka</t>
  </si>
  <si>
    <t>I/67 Poprad – Kežmarok, I. etapa</t>
  </si>
  <si>
    <t>I/68 Mníšek n/Popradom – št. hr. SR/PR, preložka cesty</t>
  </si>
  <si>
    <t>Odstraňovanie nevyhovujúcich technických parametrov na cestách I. triedy</t>
  </si>
  <si>
    <t>I/68 Prešov odb. Škultétyho - ZVL</t>
  </si>
  <si>
    <t>I/75 Galanta – obchvat, 3. stavba</t>
  </si>
  <si>
    <t>I/11 Čadca – obchvat, preložka</t>
  </si>
  <si>
    <t>I/59 Dolný Kubín – pruh pre pomalé vozidlá</t>
  </si>
  <si>
    <t>Modernizácia a rekonštrukcia mostov ciest I. triedy</t>
  </si>
  <si>
    <t>I/75 Veľký Krtíš – Pôtor, sanácia</t>
  </si>
  <si>
    <t>I/65 Kremnica – Kremnické Bane, rekonštrukcia</t>
  </si>
  <si>
    <t>I/66 Polomka – bodová závada, I. etapa</t>
  </si>
  <si>
    <t>Horný Zemplín – rekonštrukcia, riešenie bezpečnosti cesty I/15 Sedliská – okr. hr. Vranov n/T. - Stropkov</t>
  </si>
  <si>
    <t>Stavebné a bezpečnostné opatrenia na zníženie nehodovosti medzinárodného cestného ťahu E371 na ceste I/73 Šarišský Štiavnik - Ladomírova</t>
  </si>
  <si>
    <t>Rekonštrukcia, zvýšenie bezpečnosti medzinárodného cestného ťahu E50 na ceste I/50 Horovce - Michalovce</t>
  </si>
  <si>
    <t>I/18 Žilina – Ružomberok, odstránenie nevyhovujúcich parametrov cesty</t>
  </si>
  <si>
    <t>I/11 Žilina – hranica SR/ČR a I/12 Svrčinovec – hranica SR/PR, odstránenie nevyhovujúcich parametrov</t>
  </si>
  <si>
    <t>I/50 št. hr. ČR/SR – Chocholná - Prievidza</t>
  </si>
  <si>
    <t>ERDF</t>
  </si>
  <si>
    <t>Návrh harmonogramu začínania a odovzdávania stavieb na roky 2011 - 2014</t>
  </si>
  <si>
    <t>IVSC Bratislava</t>
  </si>
  <si>
    <t>IVSC Banská Bystrica</t>
  </si>
  <si>
    <t>IVSC Košice</t>
  </si>
  <si>
    <t>IVSC Žilina</t>
  </si>
  <si>
    <t>Finančná požiadavka na jednotlivé roky</t>
  </si>
  <si>
    <t>SUMÁR</t>
  </si>
  <si>
    <t>OPD širšie</t>
  </si>
  <si>
    <t>projekty</t>
  </si>
  <si>
    <t>Rozostavané</t>
  </si>
  <si>
    <t>Novozačínané</t>
  </si>
  <si>
    <t>Pripravované</t>
  </si>
  <si>
    <t>PaP príprava</t>
  </si>
  <si>
    <t>SPOLU</t>
  </si>
  <si>
    <t xml:space="preserve">Spolu ŠR </t>
  </si>
  <si>
    <t>ŠR OPD</t>
  </si>
  <si>
    <t>celkové náklady (€)</t>
  </si>
  <si>
    <t>stavebný stav</t>
  </si>
  <si>
    <t>IVCS Bratislava</t>
  </si>
  <si>
    <t>I/63 - 012 Kútniky</t>
  </si>
  <si>
    <t>zlý</t>
  </si>
  <si>
    <t>I/61 - 032 Červeník</t>
  </si>
  <si>
    <t>I/51 - 050 Holíč</t>
  </si>
  <si>
    <t>I/75 - 042 Slatina</t>
  </si>
  <si>
    <t>I/51 - 146 Levice</t>
  </si>
  <si>
    <t>I/63 - 029 Mužla</t>
  </si>
  <si>
    <t>veľmi zlý</t>
  </si>
  <si>
    <t>I/64 - 019 Nitra</t>
  </si>
  <si>
    <t>uspokojivý</t>
  </si>
  <si>
    <t>I/75 - 016 Nové Zámky</t>
  </si>
  <si>
    <t>spolu:</t>
  </si>
  <si>
    <t>IVCS Banská Bystrica</t>
  </si>
  <si>
    <t>I/51 - 170 Prenčov</t>
  </si>
  <si>
    <t>I/66 - 069 Banská Bystrica</t>
  </si>
  <si>
    <t>I/66 - 087 Brusno</t>
  </si>
  <si>
    <t>I/50 - 216 Lovinobaňa</t>
  </si>
  <si>
    <t>IVCS Košice</t>
  </si>
  <si>
    <t>I/79 - 036 Viničky</t>
  </si>
  <si>
    <t>I/18 - 485 Vranov nad Topľou</t>
  </si>
  <si>
    <t>I/50 - 359 Michalovce</t>
  </si>
  <si>
    <t>I/50 - 291 Soroška</t>
  </si>
  <si>
    <t>I/18 - 449 Šarišské Lúky</t>
  </si>
  <si>
    <t>I/68 - 063 Lemešany</t>
  </si>
  <si>
    <t>I/77 - 069 Nižný Mirošov</t>
  </si>
  <si>
    <t>havarijný</t>
  </si>
  <si>
    <t>I/68 - 018 Plaveč</t>
  </si>
  <si>
    <t>I/18 - 380 Tatranská Štrba - Sosna</t>
  </si>
  <si>
    <t>I/73 - 017 Rakovčík</t>
  </si>
  <si>
    <t>I/77 - 058 Smilno</t>
  </si>
  <si>
    <t>I/18 - 378 Tatranská Štrba</t>
  </si>
  <si>
    <t>IVCS Žilina</t>
  </si>
  <si>
    <t>I/61 - 061 Opatová</t>
  </si>
  <si>
    <t>I/18 - 347A Palúdzka</t>
  </si>
  <si>
    <t>I/65 - 086 Mošovce</t>
  </si>
  <si>
    <t>I/64 - 104 Poluvsie</t>
  </si>
  <si>
    <t>I/18 - 373 Važec</t>
  </si>
  <si>
    <t>I/59 - 091 Nižná</t>
  </si>
  <si>
    <t>I/59 - 098 Trstená</t>
  </si>
  <si>
    <t>I/59 - 075 Dolný Kubín</t>
  </si>
  <si>
    <t>I/78 - 032 Námestovo</t>
  </si>
  <si>
    <t>I/59 - 065, 066 Valaská Dubová</t>
  </si>
  <si>
    <t>I/59 - 067 Valaská Dubová</t>
  </si>
  <si>
    <t>I/11 Žilina estakáda</t>
  </si>
  <si>
    <t>I/11 - 228 Povina</t>
  </si>
  <si>
    <t>I/72 - 073 Nižná Boca</t>
  </si>
  <si>
    <t>I/18 - 266 Strečno</t>
  </si>
  <si>
    <t>I/11 - 229 Radoľa</t>
  </si>
  <si>
    <t>I/18 - 293 Martin - Priekopa</t>
  </si>
  <si>
    <t>Spolu SSC:</t>
  </si>
  <si>
    <t>Por. č.</t>
  </si>
  <si>
    <t>Most</t>
  </si>
  <si>
    <r>
      <t>ve</t>
    </r>
    <r>
      <rPr>
        <sz val="10"/>
        <rFont val="Times New Roman"/>
        <family val="1"/>
      </rPr>
      <t>ľmi zlý/veľmi zlý</t>
    </r>
  </si>
  <si>
    <t>Zásobník projektov OPD 2007 - 2013</t>
  </si>
  <si>
    <t>12/11</t>
  </si>
  <si>
    <t>09/13</t>
  </si>
  <si>
    <t>11 072 437 - zostatok</t>
  </si>
  <si>
    <t>Celkový náklad (výkupy+projekty+stavebné práce)</t>
  </si>
  <si>
    <t>DSP,DP</t>
  </si>
  <si>
    <t>ÚR,DSP,DP</t>
  </si>
  <si>
    <t>I/77 Nižná polianka zosuv</t>
  </si>
  <si>
    <t>I/77 N. Mirošov, rekonštrukcia</t>
  </si>
  <si>
    <t>I/50 Hriadky - okr. Hranica, rekonštrukcia</t>
  </si>
  <si>
    <t>I/67 Vernárska tiesňava - Hranovnícke pleso, rekonštrukcia</t>
  </si>
  <si>
    <t>ŤS, DSP 2012</t>
  </si>
  <si>
    <t>ÚR,DSP,GP, zostatok 8 135 143 €</t>
  </si>
  <si>
    <t>2017</t>
  </si>
  <si>
    <t>ÚR,DSP 2012, zostatok 124 853 685 €</t>
  </si>
  <si>
    <t>ÚR, DSP, GP</t>
  </si>
  <si>
    <t>ÚR, DSP, GP, zostatok 25 869 904 €</t>
  </si>
  <si>
    <t>ÚR,DSP 2012, zostatok 5 989 131 €</t>
  </si>
  <si>
    <t>ÚR,DSP 2012, zostatok 9 502 854 €</t>
  </si>
  <si>
    <t>ÚR,DSP 2012, zostatok 5 601 2371 €</t>
  </si>
  <si>
    <t>ÚR, DSP 2013, zostatok 83 061 525 €</t>
  </si>
  <si>
    <t>ÚR, DSP, zostatok 29 215 089 €</t>
  </si>
  <si>
    <t>I/15 Miňovce- Breznica, rekonštrukcia</t>
  </si>
  <si>
    <t>I/79 Vranov n/Topľou, Čemerianska ul., rekonštrukcia, odvodnenie</t>
  </si>
  <si>
    <t>I/79 Trebišov - Veľaty, rekonštrukcia</t>
  </si>
  <si>
    <t>I/15 Miňovce most nad riekou Ondava</t>
  </si>
  <si>
    <t>I/15 Breznica most nad tokom Brusnička</t>
  </si>
  <si>
    <t>I/74 - 44 Ubľa</t>
  </si>
  <si>
    <t>I/77 - 68 Vyšný Mirošov</t>
  </si>
  <si>
    <t>I/50 - 327 Bidovce</t>
  </si>
  <si>
    <t>I/68 - 15  Plavnica</t>
  </si>
  <si>
    <t>I/75 Lučenec - preložka</t>
  </si>
  <si>
    <t>06/13</t>
  </si>
  <si>
    <t>I/72 - 045 Brezno</t>
  </si>
  <si>
    <t>I/72 - 057 Jarabá</t>
  </si>
  <si>
    <t>I/72 - 009 Rimavské Brezovo</t>
  </si>
  <si>
    <t>dĺžka (km)</t>
  </si>
  <si>
    <t>I/50 - 255 Tornaľa</t>
  </si>
  <si>
    <t>I/72 - 001 Čerenčany</t>
  </si>
  <si>
    <t>I/66 - 075 Banská Bystrica</t>
  </si>
  <si>
    <t>I/66 - 070 MK do Majera v BB</t>
  </si>
  <si>
    <t>I/66 - 072 Železná vlečka ČSD</t>
  </si>
  <si>
    <t>I/59 - 013 Uľanka</t>
  </si>
  <si>
    <t>I/66 - 151 Červená Skala</t>
  </si>
  <si>
    <t>I/51 - 169 Prenčov</t>
  </si>
  <si>
    <t>I/51 - 159 Ladzany</t>
  </si>
  <si>
    <t>I/51 - 189 Kozelník</t>
  </si>
  <si>
    <t>I/66 - 089 Brusno</t>
  </si>
  <si>
    <t>I/59 Dokončenie úpravy cesty I/59 Donovaly v km 26,100 - 26,300</t>
  </si>
  <si>
    <t>I/72 Zbojské sedlo, Tisovec - Čertova dolina, II. etapa</t>
  </si>
  <si>
    <t>I/66 Predajná, križovatka - nehodové miesto</t>
  </si>
  <si>
    <t>I/72 Zbojské sedlo, Tisovec - Čertova dolina, I. etapa</t>
  </si>
  <si>
    <t>I/72 Zbojské sedlo, Tisovec - Čertova dolina, III. etapa</t>
  </si>
  <si>
    <t>I/66 Podbrezová - prieťah, rekoštrukcia</t>
  </si>
  <si>
    <t>I/64 Žilina - juhozápad</t>
  </si>
  <si>
    <t>I/61 Trenčín - juhovýchod</t>
  </si>
  <si>
    <t>I/64 Rajecké Teplice - Kľače</t>
  </si>
  <si>
    <t>I/64 Kľače - Šuja</t>
  </si>
  <si>
    <t>I/64 Nitrianske Pravno - obchvat</t>
  </si>
  <si>
    <t>08/14</t>
  </si>
  <si>
    <t>I/50 - II/507 Trenčianska Turná - odstránenie nehodovej lokality</t>
  </si>
  <si>
    <t>I/65 Turčianske Príbovce, km 113,500 - 129,000, odstránenie havarijného stavu</t>
  </si>
  <si>
    <t xml:space="preserve">I/59 Tvrdošín – most </t>
  </si>
  <si>
    <t xml:space="preserve">I/64 Kľače – Šuja </t>
  </si>
  <si>
    <t>I/75 Lučenec – preložka</t>
  </si>
  <si>
    <t xml:space="preserve">I/64 Nitrianske Pravno – obchvat </t>
  </si>
  <si>
    <t>stavebne ukončená</t>
  </si>
  <si>
    <t>stavba v realizácii</t>
  </si>
  <si>
    <t>VO na zhotoviteľa SP</t>
  </si>
  <si>
    <t>I/12 Čierne - most 002</t>
  </si>
  <si>
    <t>vyhodnotenie VO na zhot. SP</t>
  </si>
  <si>
    <t>zabezpečovanie stavebných povolení</t>
  </si>
  <si>
    <t>odsúhlasovanie PD na MDVRR SR</t>
  </si>
  <si>
    <t>spracovanie PD</t>
  </si>
  <si>
    <t>I/59 Trstená, hraničný priechod - rekonštrukcia cesty</t>
  </si>
  <si>
    <t>odovzdané stavenisko</t>
  </si>
  <si>
    <t>I/61 most č. 61 - 056 Trenčín</t>
  </si>
  <si>
    <t>150 000 € - PaPP 2012 - 2014, zostatok 5 650 000 €</t>
  </si>
  <si>
    <t>90 000 € - PaPP 2012, zostatok 910 000 €</t>
  </si>
  <si>
    <t>ÚR, MP</t>
  </si>
  <si>
    <t>I/78 - II/520 Lokca - križovatka</t>
  </si>
  <si>
    <t>zabezpečenie spracovateľa PD</t>
  </si>
  <si>
    <t>40 000 €, 25 000 € - PaPP 2012, 2013, vypísanie súťaže na zabezpečenie spracovateľa PD</t>
  </si>
  <si>
    <t>I/78 Oravská Polhora - sanácia zosuvu</t>
  </si>
  <si>
    <t>40 000 €, 27 000 € - PaPP 2012, 2013, vypísanie súťaže na zabezpečenie spracovateľa PD</t>
  </si>
  <si>
    <t>I/64 Kľak - zosuv, km 165,000 - 166,000</t>
  </si>
  <si>
    <t>40 000 €, 32 000 € -  PaPP 2012, 2013, vypísanie súťaže na zabezpečenie spracovateľa PD</t>
  </si>
  <si>
    <t>I/78 Príslop - zosuv v km 3,400 - 6,000</t>
  </si>
  <si>
    <t>50 000 €, 32 000 € - PaPP 2012, 2013, vypísanie súťaže na zabezpečenie spracovateľa PD</t>
  </si>
  <si>
    <t>ÚR, MP, SP</t>
  </si>
  <si>
    <t>majetkovoprávna príprava pre stavebné povolenia</t>
  </si>
  <si>
    <t>I/64 Rajecké Teplice- Kľače</t>
  </si>
  <si>
    <t>I/50 Trenčianska Turná - odstraňovanie nehodovej lokality</t>
  </si>
  <si>
    <t>I/77 - 011 Podolínec</t>
  </si>
  <si>
    <t>nový most</t>
  </si>
  <si>
    <t>I/18 - 509 Nacina Ves</t>
  </si>
  <si>
    <t>MP a stavebné povolenia</t>
  </si>
  <si>
    <t>SPOLU ŠR + ŠR ODP</t>
  </si>
  <si>
    <t>I/59 - 082 Veľké Bierovce</t>
  </si>
  <si>
    <t>I/18 - 296 Strečno</t>
  </si>
  <si>
    <t>* Trnava II. a III. etapa žiadosť sa spracovávala ako jeden projekt</t>
  </si>
  <si>
    <t>realizácia</t>
  </si>
  <si>
    <t>verejné obstarávanie</t>
  </si>
  <si>
    <t xml:space="preserve">majetkovoprávna príprava </t>
  </si>
  <si>
    <t>02/08</t>
  </si>
  <si>
    <t>10/09</t>
  </si>
  <si>
    <t>ÚR</t>
  </si>
  <si>
    <t>majetková príprava</t>
  </si>
  <si>
    <t>09/15</t>
  </si>
  <si>
    <t>diagnostika, 19 764 €, 45 000 € - PaPP 2011, 2012</t>
  </si>
  <si>
    <t>majetková príprava, zostatok 671 202 €</t>
  </si>
  <si>
    <t>majetková príprava, zostatok 1 109 466 €</t>
  </si>
  <si>
    <t>500 €, 8 826 € - PaPP 2011-2012, zostatok 17 455 € na majetkovoprávne vysporiadanie</t>
  </si>
  <si>
    <t>360 000 €, 40 000 € - PaPP 2012 - 2013, ÚR, zostatok 3 397 390 €</t>
  </si>
  <si>
    <t>900 000 €, 100 000 €, 20 000 € - PaPP 2012 - 2014, ÚR, zostatok 13 063 310 €</t>
  </si>
  <si>
    <t>700 000 €, 100 000 €, 20 000 € -  PaPP 2012 - 2014, ÚR, zostatok 20 264 840 €</t>
  </si>
  <si>
    <t>100 000 €, 1 500 000 €, 100 000 € - PaPP 2012 - 2014, zabezpečovanie ÚR, zostatok 27 000 193 €</t>
  </si>
  <si>
    <t>60 000 €, 12 000 €, 400 000 € - PaPP 2012 - 2014,súťaž na zhotoviteľa PD, zostatok 24 280 000 €</t>
  </si>
  <si>
    <t>90 000 €, 30 000 € - PaPP 2012 - 2013, zostatok 810 000 €</t>
  </si>
  <si>
    <t>I/64 Prievidza - obchvat, II. Etapa</t>
  </si>
  <si>
    <t>800 000 €, 300 000 € - PaPP 2012-2013, zostatok 29 266 000 €</t>
  </si>
  <si>
    <t>OPD 2014-2020</t>
  </si>
  <si>
    <t>I/66 Brezno, obchvat</t>
  </si>
  <si>
    <t>podľa ZoD ukončenie 10/2011, úrada zádržného 2012</t>
  </si>
  <si>
    <t>podľa ZoD ukončenie 12/2011, úrada zádržného 2013</t>
  </si>
  <si>
    <t>DÚR, DSZ,ÚR, DSP, DP, žiadosť na SP 07/2011</t>
  </si>
  <si>
    <t>DP</t>
  </si>
  <si>
    <t>DSP, DP, ÚR</t>
  </si>
  <si>
    <t>DÚR, ÚR</t>
  </si>
  <si>
    <t>DSP, DP, ÚR, zabezpečuje sa MP</t>
  </si>
  <si>
    <t>813 228 € - PaPP 2012, zostatok 9 901 211 €</t>
  </si>
  <si>
    <t>I/72 Zbojské sedlo, Tisovec, Čertova dolina</t>
  </si>
  <si>
    <t>Dokončenie úpravy cesty I/59 Donovaly v km 26,100 - 26,300</t>
  </si>
  <si>
    <t>I/66 Predajná, križovatka, nehodové miesto</t>
  </si>
  <si>
    <t>I/66 Podbrezová - prieťah, rekonštrukcia</t>
  </si>
  <si>
    <t>359 999 € - PaPP 2011, zostatok 16 147 087 €</t>
  </si>
  <si>
    <t>VO v 2011 na DÚR, DSZ, 50 000 €, 100 000 € - PaPP 2012-2013, zostatok 286 000 €</t>
  </si>
  <si>
    <t>DSP, DP, zostatok 2 670 000 €</t>
  </si>
  <si>
    <t>VO v 2011 na DÚR, DSZ, 99 600 €, 200 000 € - PaPP 2012, 2014, zostatok 8 075 400 €</t>
  </si>
  <si>
    <t>67 ks</t>
  </si>
  <si>
    <t>I/50 Trenčianska Turná - odstránenie nehodovej lokality</t>
  </si>
  <si>
    <t>DSP,DP, SP</t>
  </si>
  <si>
    <t>DSP, DP, SP</t>
  </si>
  <si>
    <t>DSP, DP SP</t>
  </si>
  <si>
    <t xml:space="preserve">prípravu nezabezpečuje SSC </t>
  </si>
  <si>
    <t>DSP, DP</t>
  </si>
  <si>
    <t>26 200 € - PaPP 2011, DSP, DP</t>
  </si>
  <si>
    <t>5 535 € - PaPP 2011, DSP, DP</t>
  </si>
  <si>
    <t>13 211 € - PaPP 2011, DSP, DP</t>
  </si>
  <si>
    <t>8 975 € - PaPP 2011, DSP, DP</t>
  </si>
  <si>
    <t>13 351 € - PaPP 2011, DSP, DP, SP</t>
  </si>
  <si>
    <t>75 000 € - PaPP 2012, DSP, DP V 2012</t>
  </si>
  <si>
    <t>10 000 € - PaPP 2012, DSP, DP - 2012</t>
  </si>
  <si>
    <t>30 000 € - PaPP 2012, DSP, DP 2012</t>
  </si>
  <si>
    <t>45 000 € - PaPP 2012, DSP, DP - 2012</t>
  </si>
  <si>
    <t>75 000 € - PaPP 2012, DSP, DP  2012</t>
  </si>
  <si>
    <t>75 000 €, 240 000 € - PaPP 2012, 2013, zostatok 83 725 174 €, ukončené EIA, DÚR 2012, DSP 2013</t>
  </si>
  <si>
    <t>31 100 €, 60 000 € - PaPP 2011, 2013, zostatok 568 900 €, DÚR 2011</t>
  </si>
  <si>
    <t>ŠR OPD spolu</t>
  </si>
  <si>
    <t>I/50 Chocholná - Prievidza, odstránenie nevyhovujúcich parametrov cesty</t>
  </si>
  <si>
    <t>stavebne ukončená, platby za dovysporiadanie</t>
  </si>
  <si>
    <t>stavebne ukončená, dovysporiadanie, vecné bremeno</t>
  </si>
  <si>
    <t>stavebne ukončená, GP, dovysporiadanie</t>
  </si>
  <si>
    <t>Stav prípravy/Poznámka</t>
  </si>
  <si>
    <t>I/65 Kremnické Bane - hranica kraja, rekonštrukcia</t>
  </si>
  <si>
    <t>DUR, DSZ, štátna expertíza</t>
  </si>
  <si>
    <t xml:space="preserve">150 000 €, 250 000 € - PaPP 2012 - 2013, VO v 2011 na DUR, DSZ </t>
  </si>
  <si>
    <t>50 506 €, 21 470 € - PaPP 2011 a 2013, zostatok 11 107 974 €</t>
  </si>
  <si>
    <t>23 381 €, 14 124 € - PaPP 2011 a 2013</t>
  </si>
  <si>
    <t>02/12</t>
  </si>
  <si>
    <t>stavba ukončená, dovysporiadanie</t>
  </si>
  <si>
    <t>Príloha 2</t>
  </si>
  <si>
    <t xml:space="preserve">Príloha 3 </t>
  </si>
  <si>
    <t>Príloha 4</t>
  </si>
  <si>
    <t>Príloha 1</t>
  </si>
  <si>
    <t>CELKOM R+N+P</t>
  </si>
  <si>
    <t>I/75  Sanácia zosuvu v km 169,520 - 169,640 Veľký Krtíš</t>
  </si>
  <si>
    <t>NOVOZAČÍNANÉ STAVBY</t>
  </si>
  <si>
    <t>Prehľad rozostavaných, novozačínaných a pripravovaných stavebných akcií hradených zo štátneho rozpočtu v rokoch 2011 - 2014</t>
  </si>
  <si>
    <t>I/63 Bratislava - Dunajská Streda</t>
  </si>
  <si>
    <t>stavebne ukončená, platby za dovysporiadanie, uvoľnenie zádržného</t>
  </si>
  <si>
    <t>stavebne ukončená, platby za EON, uvoľnenie zádržného</t>
  </si>
  <si>
    <t xml:space="preserve">I/66 Brezno - obchvat </t>
  </si>
  <si>
    <t>predčasné užívanie stavby 09/2011</t>
  </si>
  <si>
    <t>VO na zhotoviteľa stavby</t>
  </si>
  <si>
    <t>I/65 Turčianske Teplice - Príbovce, km 113,500 - 129,000, odstránenie havarijného stavu</t>
  </si>
  <si>
    <t>04/14</t>
  </si>
  <si>
    <t>I/64 - 067 Prievidza</t>
  </si>
  <si>
    <t xml:space="preserve">I/50 - 158 Ladomierska Vieska, železnica </t>
  </si>
  <si>
    <t>I/50 Trenčiankse Mitice - zosuv 127,380 - 128,380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</si>
</sst>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00"/>
    <numFmt numFmtId="173" formatCode="[$-41B]d\.\ mmmm\ yyyy"/>
    <numFmt numFmtId="174" formatCode="#,##0.000"/>
    <numFmt numFmtId="175" formatCode="\P\r\a\vd\a;&quot;Pravda&quot;;&quot;Nepravda&quot;"/>
    <numFmt numFmtId="176" formatCode="[$€-2]\ #\ ##,000_);[Red]\([$¥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T*Switzerland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3">
    <xf numFmtId="0" fontId="0" fillId="0" borderId="0" xfId="0" applyFont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172" fontId="4" fillId="0" borderId="10" xfId="0" applyNumberFormat="1" applyFont="1" applyFill="1" applyBorder="1" applyAlignment="1" applyProtection="1">
      <alignment vertical="center" wrapText="1"/>
      <protection locked="0"/>
    </xf>
    <xf numFmtId="0" fontId="3" fillId="33" borderId="0" xfId="0" applyFont="1" applyFill="1" applyBorder="1" applyAlignment="1">
      <alignment horizontal="justify" vertical="top" wrapText="1"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3" fillId="34" borderId="11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vertical="center" wrapText="1"/>
    </xf>
    <xf numFmtId="3" fontId="4" fillId="33" borderId="12" xfId="0" applyNumberFormat="1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3" fontId="9" fillId="0" borderId="15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4" fillId="33" borderId="17" xfId="0" applyNumberFormat="1" applyFont="1" applyFill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vertical="center" wrapText="1"/>
    </xf>
    <xf numFmtId="3" fontId="9" fillId="0" borderId="20" xfId="0" applyNumberFormat="1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3" fontId="9" fillId="0" borderId="19" xfId="0" applyNumberFormat="1" applyFont="1" applyBorder="1" applyAlignment="1">
      <alignment vertical="center"/>
    </xf>
    <xf numFmtId="3" fontId="4" fillId="0" borderId="18" xfId="0" applyNumberFormat="1" applyFont="1" applyBorder="1" applyAlignment="1" applyProtection="1">
      <alignment vertical="center" wrapText="1"/>
      <protection locked="0"/>
    </xf>
    <xf numFmtId="3" fontId="3" fillId="0" borderId="18" xfId="0" applyNumberFormat="1" applyFont="1" applyFill="1" applyBorder="1" applyAlignment="1">
      <alignment vertical="center" wrapText="1"/>
    </xf>
    <xf numFmtId="3" fontId="3" fillId="0" borderId="19" xfId="0" applyNumberFormat="1" applyFont="1" applyFill="1" applyBorder="1" applyAlignment="1">
      <alignment vertical="center" wrapText="1"/>
    </xf>
    <xf numFmtId="172" fontId="4" fillId="0" borderId="16" xfId="0" applyNumberFormat="1" applyFont="1" applyFill="1" applyBorder="1" applyAlignment="1" applyProtection="1">
      <alignment vertical="center" wrapText="1"/>
      <protection locked="0"/>
    </xf>
    <xf numFmtId="172" fontId="4" fillId="0" borderId="10" xfId="0" applyNumberFormat="1" applyFont="1" applyBorder="1" applyAlignment="1" applyProtection="1">
      <alignment vertical="center" wrapText="1"/>
      <protection locked="0"/>
    </xf>
    <xf numFmtId="172" fontId="4" fillId="0" borderId="10" xfId="45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Border="1" applyAlignment="1" applyProtection="1">
      <alignment vertical="center" wrapText="1"/>
      <protection locked="0"/>
    </xf>
    <xf numFmtId="3" fontId="4" fillId="0" borderId="14" xfId="0" applyNumberFormat="1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vertical="center" wrapText="1"/>
      <protection locked="0"/>
    </xf>
    <xf numFmtId="3" fontId="3" fillId="34" borderId="21" xfId="0" applyNumberFormat="1" applyFont="1" applyFill="1" applyBorder="1" applyAlignment="1">
      <alignment horizontal="center" vertical="top" wrapText="1"/>
    </xf>
    <xf numFmtId="3" fontId="3" fillId="34" borderId="22" xfId="0" applyNumberFormat="1" applyFont="1" applyFill="1" applyBorder="1" applyAlignment="1">
      <alignment horizontal="center" vertical="top" wrapText="1"/>
    </xf>
    <xf numFmtId="172" fontId="4" fillId="0" borderId="23" xfId="0" applyNumberFormat="1" applyFont="1" applyFill="1" applyBorder="1" applyAlignment="1">
      <alignment vertical="center" wrapText="1"/>
    </xf>
    <xf numFmtId="3" fontId="4" fillId="33" borderId="24" xfId="0" applyNumberFormat="1" applyFont="1" applyFill="1" applyBorder="1" applyAlignment="1">
      <alignment vertical="center" wrapText="1"/>
    </xf>
    <xf numFmtId="3" fontId="4" fillId="0" borderId="25" xfId="0" applyNumberFormat="1" applyFont="1" applyFill="1" applyBorder="1" applyAlignment="1">
      <alignment vertical="center" wrapText="1"/>
    </xf>
    <xf numFmtId="3" fontId="4" fillId="0" borderId="26" xfId="0" applyNumberFormat="1" applyFont="1" applyFill="1" applyBorder="1" applyAlignment="1">
      <alignment vertical="center" wrapText="1"/>
    </xf>
    <xf numFmtId="3" fontId="9" fillId="0" borderId="27" xfId="0" applyNumberFormat="1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3" fontId="9" fillId="0" borderId="23" xfId="0" applyNumberFormat="1" applyFont="1" applyBorder="1" applyAlignment="1">
      <alignment vertical="center"/>
    </xf>
    <xf numFmtId="3" fontId="9" fillId="0" borderId="24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3" fontId="3" fillId="34" borderId="28" xfId="0" applyNumberFormat="1" applyFont="1" applyFill="1" applyBorder="1" applyAlignment="1">
      <alignment horizontal="center" vertical="top" wrapText="1"/>
    </xf>
    <xf numFmtId="3" fontId="3" fillId="34" borderId="29" xfId="0" applyNumberFormat="1" applyFont="1" applyFill="1" applyBorder="1" applyAlignment="1">
      <alignment horizontal="center" vertical="top" wrapText="1"/>
    </xf>
    <xf numFmtId="3" fontId="3" fillId="34" borderId="30" xfId="0" applyNumberFormat="1" applyFont="1" applyFill="1" applyBorder="1" applyAlignment="1">
      <alignment horizontal="center" vertical="top" wrapText="1"/>
    </xf>
    <xf numFmtId="3" fontId="3" fillId="34" borderId="31" xfId="0" applyNumberFormat="1" applyFont="1" applyFill="1" applyBorder="1" applyAlignment="1">
      <alignment horizontal="center" vertical="top" wrapText="1"/>
    </xf>
    <xf numFmtId="3" fontId="3" fillId="34" borderId="32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top" wrapText="1"/>
    </xf>
    <xf numFmtId="1" fontId="4" fillId="0" borderId="12" xfId="0" applyNumberFormat="1" applyFont="1" applyFill="1" applyBorder="1" applyAlignment="1">
      <alignment horizontal="center" vertical="top" wrapText="1"/>
    </xf>
    <xf numFmtId="3" fontId="4" fillId="0" borderId="18" xfId="0" applyNumberFormat="1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 wrapText="1"/>
    </xf>
    <xf numFmtId="3" fontId="4" fillId="0" borderId="25" xfId="0" applyNumberFormat="1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 wrapText="1"/>
    </xf>
    <xf numFmtId="3" fontId="3" fillId="34" borderId="31" xfId="0" applyNumberFormat="1" applyFont="1" applyFill="1" applyBorder="1" applyAlignment="1">
      <alignment vertical="center" wrapText="1"/>
    </xf>
    <xf numFmtId="3" fontId="3" fillId="34" borderId="28" xfId="0" applyNumberFormat="1" applyFont="1" applyFill="1" applyBorder="1" applyAlignment="1">
      <alignment vertical="center" wrapText="1"/>
    </xf>
    <xf numFmtId="3" fontId="3" fillId="34" borderId="29" xfId="0" applyNumberFormat="1" applyFont="1" applyFill="1" applyBorder="1" applyAlignment="1">
      <alignment vertical="center" wrapText="1"/>
    </xf>
    <xf numFmtId="3" fontId="3" fillId="34" borderId="30" xfId="0" applyNumberFormat="1" applyFont="1" applyFill="1" applyBorder="1" applyAlignment="1">
      <alignment vertical="center" wrapText="1"/>
    </xf>
    <xf numFmtId="3" fontId="3" fillId="34" borderId="32" xfId="0" applyNumberFormat="1" applyFont="1" applyFill="1" applyBorder="1" applyAlignment="1">
      <alignment vertical="center" wrapText="1"/>
    </xf>
    <xf numFmtId="3" fontId="4" fillId="0" borderId="25" xfId="0" applyNumberFormat="1" applyFont="1" applyBorder="1" applyAlignment="1" applyProtection="1">
      <alignment vertical="center" wrapText="1"/>
      <protection locked="0"/>
    </xf>
    <xf numFmtId="3" fontId="4" fillId="0" borderId="26" xfId="0" applyNumberFormat="1" applyFont="1" applyBorder="1" applyAlignment="1" applyProtection="1">
      <alignment vertical="center" wrapText="1"/>
      <protection locked="0"/>
    </xf>
    <xf numFmtId="1" fontId="4" fillId="0" borderId="12" xfId="0" applyNumberFormat="1" applyFont="1" applyBorder="1" applyAlignment="1" applyProtection="1">
      <alignment horizontal="center" vertical="top" wrapText="1"/>
      <protection locked="0"/>
    </xf>
    <xf numFmtId="1" fontId="4" fillId="0" borderId="17" xfId="0" applyNumberFormat="1" applyFont="1" applyBorder="1" applyAlignment="1" applyProtection="1">
      <alignment horizontal="center" vertical="top" wrapText="1"/>
      <protection locked="0"/>
    </xf>
    <xf numFmtId="172" fontId="4" fillId="0" borderId="16" xfId="45" applyNumberFormat="1" applyFont="1" applyFill="1" applyBorder="1" applyAlignment="1">
      <alignment vertical="center" wrapText="1"/>
      <protection/>
    </xf>
    <xf numFmtId="172" fontId="4" fillId="0" borderId="10" xfId="45" applyNumberFormat="1" applyFont="1" applyFill="1" applyBorder="1" applyAlignment="1">
      <alignment vertical="center" wrapText="1"/>
      <protection/>
    </xf>
    <xf numFmtId="3" fontId="9" fillId="0" borderId="15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 wrapText="1"/>
    </xf>
    <xf numFmtId="3" fontId="9" fillId="0" borderId="16" xfId="0" applyNumberFormat="1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 wrapText="1"/>
    </xf>
    <xf numFmtId="3" fontId="9" fillId="0" borderId="14" xfId="0" applyNumberFormat="1" applyFont="1" applyBorder="1" applyAlignment="1">
      <alignment vertical="center" wrapText="1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3" fontId="9" fillId="0" borderId="20" xfId="0" applyNumberFormat="1" applyFont="1" applyBorder="1" applyAlignment="1">
      <alignment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3" fontId="9" fillId="0" borderId="17" xfId="0" applyNumberFormat="1" applyFont="1" applyBorder="1" applyAlignment="1">
      <alignment vertical="center" wrapText="1"/>
    </xf>
    <xf numFmtId="3" fontId="9" fillId="0" borderId="19" xfId="0" applyNumberFormat="1" applyFont="1" applyBorder="1" applyAlignment="1">
      <alignment vertical="center" wrapText="1"/>
    </xf>
    <xf numFmtId="3" fontId="9" fillId="0" borderId="27" xfId="0" applyNumberFormat="1" applyFont="1" applyBorder="1" applyAlignment="1">
      <alignment vertical="center" wrapText="1"/>
    </xf>
    <xf numFmtId="3" fontId="9" fillId="0" borderId="25" xfId="0" applyNumberFormat="1" applyFont="1" applyBorder="1" applyAlignment="1">
      <alignment vertical="center" wrapText="1"/>
    </xf>
    <xf numFmtId="3" fontId="9" fillId="0" borderId="23" xfId="0" applyNumberFormat="1" applyFont="1" applyBorder="1" applyAlignment="1">
      <alignment vertical="center" wrapText="1"/>
    </xf>
    <xf numFmtId="3" fontId="9" fillId="0" borderId="24" xfId="0" applyNumberFormat="1" applyFont="1" applyBorder="1" applyAlignment="1">
      <alignment vertical="center" wrapText="1"/>
    </xf>
    <xf numFmtId="3" fontId="9" fillId="0" borderId="26" xfId="0" applyNumberFormat="1" applyFont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49" fontId="4" fillId="0" borderId="18" xfId="0" applyNumberFormat="1" applyFont="1" applyBorder="1" applyAlignment="1" applyProtection="1">
      <alignment horizontal="center" vertical="center" wrapText="1"/>
      <protection locked="0"/>
    </xf>
    <xf numFmtId="174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18" xfId="0" applyNumberFormat="1" applyFont="1" applyFill="1" applyBorder="1" applyAlignment="1" applyProtection="1">
      <alignment horizontal="right" vertical="top" wrapText="1"/>
      <protection locked="0"/>
    </xf>
    <xf numFmtId="172" fontId="4" fillId="0" borderId="18" xfId="0" applyNumberFormat="1" applyFont="1" applyBorder="1" applyAlignment="1" applyProtection="1">
      <alignment horizontal="center" vertical="top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8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172" fontId="4" fillId="0" borderId="13" xfId="0" applyNumberFormat="1" applyFont="1" applyFill="1" applyBorder="1" applyAlignment="1" applyProtection="1">
      <alignment horizontal="right"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/>
    </xf>
    <xf numFmtId="3" fontId="4" fillId="0" borderId="25" xfId="0" applyNumberFormat="1" applyFont="1" applyFill="1" applyBorder="1" applyAlignment="1" applyProtection="1">
      <alignment vertical="center" wrapText="1"/>
      <protection locked="0"/>
    </xf>
    <xf numFmtId="3" fontId="4" fillId="33" borderId="13" xfId="0" applyNumberFormat="1" applyFont="1" applyFill="1" applyBorder="1" applyAlignment="1">
      <alignment vertical="center" wrapText="1"/>
    </xf>
    <xf numFmtId="3" fontId="4" fillId="33" borderId="18" xfId="0" applyNumberFormat="1" applyFont="1" applyFill="1" applyBorder="1" applyAlignment="1">
      <alignment vertical="center" wrapText="1"/>
    </xf>
    <xf numFmtId="3" fontId="4" fillId="33" borderId="18" xfId="0" applyNumberFormat="1" applyFont="1" applyFill="1" applyBorder="1" applyAlignment="1" applyProtection="1">
      <alignment vertical="center" wrapText="1"/>
      <protection locked="0"/>
    </xf>
    <xf numFmtId="3" fontId="4" fillId="33" borderId="25" xfId="0" applyNumberFormat="1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" fillId="0" borderId="24" xfId="0" applyFont="1" applyFill="1" applyBorder="1" applyAlignment="1" applyProtection="1">
      <alignment vertical="center" wrapText="1"/>
      <protection locked="0"/>
    </xf>
    <xf numFmtId="3" fontId="4" fillId="0" borderId="18" xfId="45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4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8" xfId="45" applyNumberFormat="1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 wrapText="1"/>
      <protection locked="0"/>
    </xf>
    <xf numFmtId="174" fontId="4" fillId="0" borderId="25" xfId="0" applyNumberFormat="1" applyFont="1" applyBorder="1" applyAlignment="1" applyProtection="1">
      <alignment horizontal="center" vertical="center" wrapText="1"/>
      <protection locked="0"/>
    </xf>
    <xf numFmtId="172" fontId="4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24" xfId="0" applyFont="1" applyBorder="1" applyAlignment="1" applyProtection="1">
      <alignment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vertical="center" wrapText="1"/>
      <protection locked="0"/>
    </xf>
    <xf numFmtId="172" fontId="4" fillId="0" borderId="34" xfId="0" applyNumberFormat="1" applyFont="1" applyFill="1" applyBorder="1" applyAlignment="1" applyProtection="1">
      <alignment vertical="center"/>
      <protection/>
    </xf>
    <xf numFmtId="172" fontId="4" fillId="0" borderId="35" xfId="0" applyNumberFormat="1" applyFont="1" applyFill="1" applyBorder="1" applyAlignment="1" applyProtection="1">
      <alignment vertical="center"/>
      <protection/>
    </xf>
    <xf numFmtId="172" fontId="4" fillId="0" borderId="36" xfId="0" applyNumberFormat="1" applyFont="1" applyFill="1" applyBorder="1" applyAlignment="1" applyProtection="1">
      <alignment vertical="center"/>
      <protection/>
    </xf>
    <xf numFmtId="4" fontId="4" fillId="0" borderId="37" xfId="0" applyNumberFormat="1" applyFont="1" applyFill="1" applyBorder="1" applyAlignment="1">
      <alignment vertical="center"/>
    </xf>
    <xf numFmtId="4" fontId="4" fillId="0" borderId="38" xfId="0" applyNumberFormat="1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vertical="center"/>
    </xf>
    <xf numFmtId="4" fontId="4" fillId="0" borderId="36" xfId="0" applyNumberFormat="1" applyFont="1" applyFill="1" applyBorder="1" applyAlignment="1">
      <alignment vertical="center"/>
    </xf>
    <xf numFmtId="172" fontId="4" fillId="0" borderId="37" xfId="0" applyNumberFormat="1" applyFont="1" applyFill="1" applyBorder="1" applyAlignment="1" applyProtection="1">
      <alignment vertical="center"/>
      <protection/>
    </xf>
    <xf numFmtId="4" fontId="4" fillId="35" borderId="39" xfId="0" applyNumberFormat="1" applyFont="1" applyFill="1" applyBorder="1" applyAlignment="1">
      <alignment/>
    </xf>
    <xf numFmtId="4" fontId="4" fillId="35" borderId="40" xfId="0" applyNumberFormat="1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 horizontal="right" vertical="center"/>
      <protection/>
    </xf>
    <xf numFmtId="3" fontId="4" fillId="0" borderId="41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35" borderId="42" xfId="0" applyNumberFormat="1" applyFont="1" applyFill="1" applyBorder="1" applyAlignment="1">
      <alignment/>
    </xf>
    <xf numFmtId="3" fontId="4" fillId="35" borderId="43" xfId="0" applyNumberFormat="1" applyFont="1" applyFill="1" applyBorder="1" applyAlignment="1">
      <alignment/>
    </xf>
    <xf numFmtId="3" fontId="4" fillId="33" borderId="44" xfId="0" applyNumberFormat="1" applyFont="1" applyFill="1" applyBorder="1" applyAlignment="1">
      <alignment vertical="center"/>
    </xf>
    <xf numFmtId="3" fontId="4" fillId="33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33" borderId="21" xfId="0" applyNumberFormat="1" applyFont="1" applyFill="1" applyBorder="1" applyAlignment="1">
      <alignment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33" borderId="12" xfId="0" applyNumberFormat="1" applyFont="1" applyFill="1" applyBorder="1" applyAlignment="1">
      <alignment vertical="center"/>
    </xf>
    <xf numFmtId="3" fontId="4" fillId="33" borderId="24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 applyProtection="1">
      <alignment horizontal="right" vertical="center"/>
      <protection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4" fontId="4" fillId="0" borderId="41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>
      <alignment vertical="center"/>
    </xf>
    <xf numFmtId="172" fontId="4" fillId="0" borderId="13" xfId="0" applyNumberFormat="1" applyFont="1" applyFill="1" applyBorder="1" applyAlignment="1" applyProtection="1">
      <alignment vertical="center"/>
      <protection/>
    </xf>
    <xf numFmtId="172" fontId="4" fillId="0" borderId="41" xfId="0" applyNumberFormat="1" applyFont="1" applyFill="1" applyBorder="1" applyAlignment="1" applyProtection="1">
      <alignment vertical="center"/>
      <protection/>
    </xf>
    <xf numFmtId="172" fontId="4" fillId="0" borderId="25" xfId="0" applyNumberFormat="1" applyFont="1" applyFill="1" applyBorder="1" applyAlignment="1" applyProtection="1">
      <alignment vertical="center"/>
      <protection/>
    </xf>
    <xf numFmtId="3" fontId="4" fillId="33" borderId="46" xfId="0" applyNumberFormat="1" applyFont="1" applyFill="1" applyBorder="1" applyAlignment="1">
      <alignment vertical="center"/>
    </xf>
    <xf numFmtId="4" fontId="4" fillId="35" borderId="11" xfId="0" applyNumberFormat="1" applyFont="1" applyFill="1" applyBorder="1" applyAlignment="1">
      <alignment/>
    </xf>
    <xf numFmtId="3" fontId="4" fillId="35" borderId="22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4" fontId="4" fillId="35" borderId="41" xfId="0" applyNumberFormat="1" applyFont="1" applyFill="1" applyBorder="1" applyAlignment="1">
      <alignment/>
    </xf>
    <xf numFmtId="3" fontId="4" fillId="35" borderId="45" xfId="0" applyNumberFormat="1" applyFont="1" applyFill="1" applyBorder="1" applyAlignment="1">
      <alignment/>
    </xf>
    <xf numFmtId="3" fontId="10" fillId="0" borderId="18" xfId="0" applyNumberFormat="1" applyFont="1" applyBorder="1" applyAlignment="1" applyProtection="1">
      <alignment vertical="center" wrapText="1"/>
      <protection locked="0"/>
    </xf>
    <xf numFmtId="3" fontId="9" fillId="0" borderId="0" xfId="0" applyNumberFormat="1" applyFont="1" applyAlignment="1">
      <alignment/>
    </xf>
    <xf numFmtId="3" fontId="10" fillId="0" borderId="18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>
      <alignment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3" fontId="3" fillId="34" borderId="18" xfId="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Border="1" applyAlignment="1">
      <alignment/>
    </xf>
    <xf numFmtId="3" fontId="11" fillId="34" borderId="18" xfId="0" applyNumberFormat="1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4" xfId="0" applyFont="1" applyBorder="1" applyAlignment="1">
      <alignment horizontal="center" vertical="center"/>
    </xf>
    <xf numFmtId="174" fontId="4" fillId="0" borderId="13" xfId="0" applyNumberFormat="1" applyFont="1" applyBorder="1" applyAlignment="1" applyProtection="1">
      <alignment horizontal="center" vertical="center" wrapText="1"/>
      <protection locked="0"/>
    </xf>
    <xf numFmtId="3" fontId="4" fillId="0" borderId="13" xfId="45" applyNumberFormat="1" applyFont="1" applyFill="1" applyBorder="1" applyAlignment="1" applyProtection="1">
      <alignment vertical="center"/>
      <protection locked="0"/>
    </xf>
    <xf numFmtId="3" fontId="4" fillId="33" borderId="13" xfId="45" applyNumberFormat="1" applyFont="1" applyFill="1" applyBorder="1" applyAlignment="1" applyProtection="1">
      <alignment vertical="center"/>
      <protection/>
    </xf>
    <xf numFmtId="0" fontId="4" fillId="0" borderId="24" xfId="0" applyFont="1" applyBorder="1" applyAlignment="1">
      <alignment vertical="center" wrapText="1"/>
    </xf>
    <xf numFmtId="0" fontId="3" fillId="33" borderId="25" xfId="0" applyFont="1" applyFill="1" applyBorder="1" applyAlignment="1">
      <alignment horizontal="center" vertical="center" wrapText="1"/>
    </xf>
    <xf numFmtId="3" fontId="3" fillId="34" borderId="28" xfId="0" applyNumberFormat="1" applyFont="1" applyFill="1" applyBorder="1" applyAlignment="1" applyProtection="1">
      <alignment vertical="center" wrapText="1"/>
      <protection locked="0"/>
    </xf>
    <xf numFmtId="0" fontId="11" fillId="34" borderId="29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9" fillId="0" borderId="26" xfId="0" applyFont="1" applyBorder="1" applyAlignment="1">
      <alignment/>
    </xf>
    <xf numFmtId="172" fontId="4" fillId="0" borderId="13" xfId="0" applyNumberFormat="1" applyFont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Border="1" applyAlignment="1" applyProtection="1">
      <alignment horizontal="center" vertical="center" wrapText="1"/>
      <protection locked="0"/>
    </xf>
    <xf numFmtId="3" fontId="4" fillId="33" borderId="13" xfId="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Border="1" applyAlignment="1">
      <alignment/>
    </xf>
    <xf numFmtId="0" fontId="9" fillId="34" borderId="29" xfId="0" applyFont="1" applyFill="1" applyBorder="1" applyAlignment="1">
      <alignment/>
    </xf>
    <xf numFmtId="0" fontId="4" fillId="0" borderId="12" xfId="0" applyFont="1" applyFill="1" applyBorder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174" fontId="4" fillId="0" borderId="47" xfId="0" applyNumberFormat="1" applyFont="1" applyBorder="1" applyAlignment="1" applyProtection="1">
      <alignment horizontal="center" vertical="center" wrapText="1"/>
      <protection locked="0"/>
    </xf>
    <xf numFmtId="3" fontId="4" fillId="0" borderId="47" xfId="0" applyNumberFormat="1" applyFont="1" applyBorder="1" applyAlignment="1" applyProtection="1">
      <alignment vertical="center" wrapText="1"/>
      <protection locked="0"/>
    </xf>
    <xf numFmtId="3" fontId="4" fillId="33" borderId="47" xfId="0" applyNumberFormat="1" applyFont="1" applyFill="1" applyBorder="1" applyAlignment="1" applyProtection="1">
      <alignment vertical="center" wrapText="1"/>
      <protection locked="0"/>
    </xf>
    <xf numFmtId="3" fontId="4" fillId="0" borderId="47" xfId="0" applyNumberFormat="1" applyFont="1" applyFill="1" applyBorder="1" applyAlignment="1" applyProtection="1">
      <alignment vertical="center" wrapText="1"/>
      <protection locked="0"/>
    </xf>
    <xf numFmtId="0" fontId="9" fillId="0" borderId="48" xfId="0" applyFont="1" applyBorder="1" applyAlignment="1">
      <alignment/>
    </xf>
    <xf numFmtId="0" fontId="4" fillId="0" borderId="33" xfId="0" applyFont="1" applyFill="1" applyBorder="1" applyAlignment="1" applyProtection="1">
      <alignment vertical="center" wrapText="1"/>
      <protection locked="0"/>
    </xf>
    <xf numFmtId="172" fontId="4" fillId="0" borderId="13" xfId="0" applyNumberFormat="1" applyFont="1" applyBorder="1" applyAlignment="1" applyProtection="1">
      <alignment horizontal="center" vertical="top" wrapText="1"/>
      <protection locked="0"/>
    </xf>
    <xf numFmtId="0" fontId="9" fillId="34" borderId="19" xfId="0" applyFont="1" applyFill="1" applyBorder="1" applyAlignment="1">
      <alignment vertical="center"/>
    </xf>
    <xf numFmtId="3" fontId="4" fillId="33" borderId="12" xfId="0" applyNumberFormat="1" applyFont="1" applyFill="1" applyBorder="1" applyAlignment="1" applyProtection="1">
      <alignment vertical="center" wrapText="1"/>
      <protection locked="0"/>
    </xf>
    <xf numFmtId="3" fontId="4" fillId="33" borderId="17" xfId="0" applyNumberFormat="1" applyFont="1" applyFill="1" applyBorder="1" applyAlignment="1" applyProtection="1">
      <alignment vertical="center" wrapText="1"/>
      <protection locked="0"/>
    </xf>
    <xf numFmtId="3" fontId="4" fillId="33" borderId="2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17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32" xfId="0" applyFont="1" applyFill="1" applyBorder="1" applyAlignment="1">
      <alignment horizontal="center" vertical="center" wrapText="1"/>
    </xf>
    <xf numFmtId="174" fontId="9" fillId="0" borderId="16" xfId="0" applyNumberFormat="1" applyFont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 wrapText="1"/>
    </xf>
    <xf numFmtId="172" fontId="9" fillId="0" borderId="10" xfId="0" applyNumberFormat="1" applyFont="1" applyBorder="1" applyAlignment="1">
      <alignment horizontal="right" vertical="center" wrapText="1"/>
    </xf>
    <xf numFmtId="174" fontId="9" fillId="0" borderId="10" xfId="0" applyNumberFormat="1" applyFont="1" applyBorder="1" applyAlignment="1">
      <alignment horizontal="right" vertical="center" wrapText="1"/>
    </xf>
    <xf numFmtId="174" fontId="9" fillId="0" borderId="49" xfId="0" applyNumberFormat="1" applyFont="1" applyBorder="1" applyAlignment="1">
      <alignment horizontal="right" vertical="center" wrapText="1"/>
    </xf>
    <xf numFmtId="0" fontId="11" fillId="36" borderId="50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right" vertical="center" wrapText="1"/>
    </xf>
    <xf numFmtId="0" fontId="4" fillId="0" borderId="51" xfId="0" applyFont="1" applyBorder="1" applyAlignment="1">
      <alignment horizontal="right" vertical="center" wrapText="1"/>
    </xf>
    <xf numFmtId="0" fontId="9" fillId="0" borderId="51" xfId="0" applyFont="1" applyBorder="1" applyAlignment="1">
      <alignment horizontal="right" vertical="center" wrapText="1"/>
    </xf>
    <xf numFmtId="172" fontId="9" fillId="0" borderId="16" xfId="0" applyNumberFormat="1" applyFont="1" applyBorder="1" applyAlignment="1">
      <alignment horizontal="right" vertical="center" wrapText="1"/>
    </xf>
    <xf numFmtId="172" fontId="9" fillId="0" borderId="49" xfId="0" applyNumberFormat="1" applyFont="1" applyBorder="1" applyAlignment="1">
      <alignment horizontal="right" vertical="center" wrapText="1"/>
    </xf>
    <xf numFmtId="0" fontId="9" fillId="0" borderId="52" xfId="0" applyFont="1" applyBorder="1" applyAlignment="1">
      <alignment horizontal="right" vertical="center" wrapText="1"/>
    </xf>
    <xf numFmtId="3" fontId="3" fillId="33" borderId="0" xfId="0" applyNumberFormat="1" applyFont="1" applyFill="1" applyBorder="1" applyAlignment="1">
      <alignment horizontal="center" vertical="top" wrapText="1"/>
    </xf>
    <xf numFmtId="3" fontId="3" fillId="33" borderId="0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8" borderId="18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3" fontId="9" fillId="0" borderId="0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34" borderId="18" xfId="0" applyFont="1" applyFill="1" applyBorder="1" applyAlignment="1">
      <alignment/>
    </xf>
    <xf numFmtId="3" fontId="9" fillId="33" borderId="18" xfId="0" applyNumberFormat="1" applyFont="1" applyFill="1" applyBorder="1" applyAlignment="1">
      <alignment horizontal="right"/>
    </xf>
    <xf numFmtId="3" fontId="11" fillId="34" borderId="18" xfId="0" applyNumberFormat="1" applyFont="1" applyFill="1" applyBorder="1" applyAlignment="1">
      <alignment/>
    </xf>
    <xf numFmtId="172" fontId="4" fillId="0" borderId="10" xfId="0" applyNumberFormat="1" applyFont="1" applyBorder="1" applyAlignment="1">
      <alignment horizontal="right" vertical="center" wrapText="1"/>
    </xf>
    <xf numFmtId="0" fontId="9" fillId="35" borderId="0" xfId="0" applyFont="1" applyFill="1" applyAlignment="1">
      <alignment/>
    </xf>
    <xf numFmtId="3" fontId="9" fillId="35" borderId="0" xfId="0" applyNumberFormat="1" applyFont="1" applyFill="1" applyAlignment="1">
      <alignment/>
    </xf>
    <xf numFmtId="174" fontId="9" fillId="0" borderId="0" xfId="0" applyNumberFormat="1" applyFont="1" applyAlignment="1">
      <alignment horizontal="right"/>
    </xf>
    <xf numFmtId="0" fontId="9" fillId="0" borderId="18" xfId="0" applyFont="1" applyBorder="1" applyAlignment="1">
      <alignment horizontal="center"/>
    </xf>
    <xf numFmtId="3" fontId="9" fillId="0" borderId="18" xfId="0" applyNumberFormat="1" applyFont="1" applyBorder="1" applyAlignment="1">
      <alignment horizontal="right"/>
    </xf>
    <xf numFmtId="174" fontId="9" fillId="0" borderId="18" xfId="0" applyNumberFormat="1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3" fontId="11" fillId="40" borderId="18" xfId="0" applyNumberFormat="1" applyFont="1" applyFill="1" applyBorder="1" applyAlignment="1">
      <alignment horizontal="right"/>
    </xf>
    <xf numFmtId="174" fontId="11" fillId="40" borderId="18" xfId="0" applyNumberFormat="1" applyFont="1" applyFill="1" applyBorder="1" applyAlignment="1">
      <alignment horizontal="right"/>
    </xf>
    <xf numFmtId="3" fontId="11" fillId="34" borderId="18" xfId="0" applyNumberFormat="1" applyFont="1" applyFill="1" applyBorder="1" applyAlignment="1">
      <alignment horizontal="right"/>
    </xf>
    <xf numFmtId="174" fontId="11" fillId="34" borderId="18" xfId="0" applyNumberFormat="1" applyFont="1" applyFill="1" applyBorder="1" applyAlignment="1">
      <alignment horizontal="right"/>
    </xf>
    <xf numFmtId="0" fontId="9" fillId="34" borderId="18" xfId="0" applyFont="1" applyFill="1" applyBorder="1" applyAlignment="1">
      <alignment horizontal="right"/>
    </xf>
    <xf numFmtId="0" fontId="11" fillId="40" borderId="18" xfId="0" applyFont="1" applyFill="1" applyBorder="1" applyAlignment="1">
      <alignment horizontal="right"/>
    </xf>
    <xf numFmtId="0" fontId="11" fillId="41" borderId="18" xfId="0" applyFont="1" applyFill="1" applyBorder="1" applyAlignment="1">
      <alignment horizontal="center"/>
    </xf>
    <xf numFmtId="174" fontId="11" fillId="41" borderId="18" xfId="0" applyNumberFormat="1" applyFont="1" applyFill="1" applyBorder="1" applyAlignment="1">
      <alignment horizontal="center"/>
    </xf>
    <xf numFmtId="172" fontId="9" fillId="0" borderId="10" xfId="0" applyNumberFormat="1" applyFont="1" applyBorder="1" applyAlignment="1">
      <alignment/>
    </xf>
    <xf numFmtId="172" fontId="4" fillId="33" borderId="17" xfId="0" applyNumberFormat="1" applyFont="1" applyFill="1" applyBorder="1" applyAlignment="1" applyProtection="1">
      <alignment vertical="center" wrapText="1"/>
      <protection locked="0"/>
    </xf>
    <xf numFmtId="0" fontId="9" fillId="33" borderId="19" xfId="0" applyFont="1" applyFill="1" applyBorder="1" applyAlignment="1">
      <alignment/>
    </xf>
    <xf numFmtId="49" fontId="9" fillId="0" borderId="18" xfId="0" applyNumberFormat="1" applyFont="1" applyBorder="1" applyAlignment="1">
      <alignment horizontal="center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23" xfId="0" applyNumberFormat="1" applyFont="1" applyBorder="1" applyAlignment="1" applyProtection="1">
      <alignment vertical="center" wrapText="1"/>
      <protection locked="0"/>
    </xf>
    <xf numFmtId="174" fontId="4" fillId="0" borderId="18" xfId="0" applyNumberFormat="1" applyFont="1" applyBorder="1" applyAlignment="1">
      <alignment horizontal="right"/>
    </xf>
    <xf numFmtId="0" fontId="9" fillId="0" borderId="44" xfId="0" applyFont="1" applyBorder="1" applyAlignment="1">
      <alignment vertical="center" wrapText="1"/>
    </xf>
    <xf numFmtId="172" fontId="9" fillId="0" borderId="53" xfId="0" applyNumberFormat="1" applyFont="1" applyBorder="1" applyAlignment="1">
      <alignment horizontal="right" vertical="center" wrapText="1"/>
    </xf>
    <xf numFmtId="0" fontId="9" fillId="0" borderId="54" xfId="0" applyFont="1" applyBorder="1" applyAlignment="1">
      <alignment horizontal="right" vertical="center" wrapText="1"/>
    </xf>
    <xf numFmtId="0" fontId="4" fillId="0" borderId="55" xfId="0" applyFont="1" applyFill="1" applyBorder="1" applyAlignment="1" applyProtection="1">
      <alignment vertical="center" wrapText="1"/>
      <protection locked="0"/>
    </xf>
    <xf numFmtId="3" fontId="4" fillId="33" borderId="33" xfId="0" applyNumberFormat="1" applyFont="1" applyFill="1" applyBorder="1" applyAlignment="1" applyProtection="1">
      <alignment vertical="center" wrapText="1"/>
      <protection locked="0"/>
    </xf>
    <xf numFmtId="3" fontId="4" fillId="0" borderId="48" xfId="0" applyNumberFormat="1" applyFont="1" applyBorder="1" applyAlignment="1" applyProtection="1">
      <alignment vertical="center" wrapText="1"/>
      <protection locked="0"/>
    </xf>
    <xf numFmtId="3" fontId="9" fillId="0" borderId="56" xfId="0" applyNumberFormat="1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55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9" fillId="0" borderId="57" xfId="0" applyFont="1" applyBorder="1" applyAlignment="1">
      <alignment vertical="center" wrapText="1"/>
    </xf>
    <xf numFmtId="172" fontId="9" fillId="0" borderId="40" xfId="0" applyNumberFormat="1" applyFont="1" applyBorder="1" applyAlignment="1">
      <alignment horizontal="right" vertical="center" wrapText="1"/>
    </xf>
    <xf numFmtId="172" fontId="9" fillId="0" borderId="22" xfId="0" applyNumberFormat="1" applyFont="1" applyBorder="1" applyAlignment="1">
      <alignment horizontal="right" vertical="center" wrapText="1"/>
    </xf>
    <xf numFmtId="0" fontId="9" fillId="0" borderId="42" xfId="0" applyFont="1" applyBorder="1" applyAlignment="1">
      <alignment horizontal="right"/>
    </xf>
    <xf numFmtId="0" fontId="9" fillId="0" borderId="43" xfId="0" applyFont="1" applyBorder="1" applyAlignment="1">
      <alignment horizontal="right" vertical="center" wrapText="1"/>
    </xf>
    <xf numFmtId="0" fontId="9" fillId="0" borderId="26" xfId="0" applyFont="1" applyBorder="1" applyAlignment="1">
      <alignment horizontal="left" vertical="center"/>
    </xf>
    <xf numFmtId="0" fontId="4" fillId="33" borderId="21" xfId="0" applyFont="1" applyFill="1" applyBorder="1" applyAlignment="1" applyProtection="1">
      <alignment vertical="center" wrapText="1"/>
      <protection locked="0"/>
    </xf>
    <xf numFmtId="174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1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1" xfId="0" applyNumberFormat="1" applyFont="1" applyFill="1" applyBorder="1" applyAlignment="1" applyProtection="1">
      <alignment vertical="center" wrapText="1"/>
      <protection locked="0"/>
    </xf>
    <xf numFmtId="0" fontId="9" fillId="33" borderId="22" xfId="0" applyFont="1" applyFill="1" applyBorder="1" applyAlignment="1">
      <alignment/>
    </xf>
    <xf numFmtId="172" fontId="9" fillId="0" borderId="18" xfId="0" applyNumberFormat="1" applyFont="1" applyBorder="1" applyAlignment="1">
      <alignment horizontal="center"/>
    </xf>
    <xf numFmtId="0" fontId="4" fillId="0" borderId="21" xfId="0" applyFont="1" applyBorder="1" applyAlignment="1" applyProtection="1">
      <alignment vertical="center" wrapText="1"/>
      <protection locked="0"/>
    </xf>
    <xf numFmtId="174" fontId="4" fillId="0" borderId="11" xfId="0" applyNumberFormat="1" applyFont="1" applyBorder="1" applyAlignment="1" applyProtection="1">
      <alignment horizontal="center" vertical="center" wrapText="1"/>
      <protection locked="0"/>
    </xf>
    <xf numFmtId="3" fontId="4" fillId="0" borderId="11" xfId="0" applyNumberFormat="1" applyFont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/>
    </xf>
    <xf numFmtId="0" fontId="4" fillId="33" borderId="12" xfId="0" applyFont="1" applyFill="1" applyBorder="1" applyAlignment="1">
      <alignment vertical="center" wrapText="1"/>
    </xf>
    <xf numFmtId="174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>
      <alignment vertical="center" wrapText="1"/>
    </xf>
    <xf numFmtId="174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7" xfId="0" applyNumberFormat="1" applyFont="1" applyBorder="1" applyAlignment="1" applyProtection="1">
      <alignment horizontal="center" vertical="center" wrapText="1"/>
      <protection locked="0"/>
    </xf>
    <xf numFmtId="0" fontId="9" fillId="33" borderId="18" xfId="0" applyFont="1" applyFill="1" applyBorder="1" applyAlignment="1">
      <alignment horizontal="center"/>
    </xf>
    <xf numFmtId="0" fontId="9" fillId="33" borderId="18" xfId="0" applyFont="1" applyFill="1" applyBorder="1" applyAlignment="1">
      <alignment/>
    </xf>
    <xf numFmtId="174" fontId="4" fillId="33" borderId="18" xfId="0" applyNumberFormat="1" applyFont="1" applyFill="1" applyBorder="1" applyAlignment="1">
      <alignment horizontal="right"/>
    </xf>
    <xf numFmtId="0" fontId="9" fillId="33" borderId="18" xfId="0" applyFont="1" applyFill="1" applyBorder="1" applyAlignment="1">
      <alignment horizontal="right"/>
    </xf>
    <xf numFmtId="0" fontId="9" fillId="33" borderId="20" xfId="0" applyFont="1" applyFill="1" applyBorder="1" applyAlignment="1">
      <alignment/>
    </xf>
    <xf numFmtId="174" fontId="9" fillId="33" borderId="18" xfId="0" applyNumberFormat="1" applyFont="1" applyFill="1" applyBorder="1" applyAlignment="1">
      <alignment horizontal="right"/>
    </xf>
    <xf numFmtId="0" fontId="9" fillId="33" borderId="51" xfId="0" applyFont="1" applyFill="1" applyBorder="1" applyAlignment="1">
      <alignment horizontal="right" vertical="center" wrapText="1"/>
    </xf>
    <xf numFmtId="172" fontId="4" fillId="0" borderId="47" xfId="0" applyNumberFormat="1" applyFont="1" applyFill="1" applyBorder="1" applyAlignment="1" applyProtection="1">
      <alignment vertical="center"/>
      <protection/>
    </xf>
    <xf numFmtId="3" fontId="4" fillId="33" borderId="41" xfId="0" applyNumberFormat="1" applyFont="1" applyFill="1" applyBorder="1" applyAlignment="1">
      <alignment horizontal="right" vertical="center"/>
    </xf>
    <xf numFmtId="3" fontId="11" fillId="42" borderId="0" xfId="0" applyNumberFormat="1" applyFont="1" applyFill="1" applyAlignment="1">
      <alignment/>
    </xf>
    <xf numFmtId="0" fontId="13" fillId="42" borderId="0" xfId="0" applyFont="1" applyFill="1" applyAlignment="1">
      <alignment/>
    </xf>
    <xf numFmtId="0" fontId="9" fillId="0" borderId="58" xfId="0" applyFont="1" applyBorder="1" applyAlignment="1">
      <alignment/>
    </xf>
    <xf numFmtId="0" fontId="9" fillId="0" borderId="52" xfId="0" applyFont="1" applyBorder="1" applyAlignment="1">
      <alignment horizontal="right"/>
    </xf>
    <xf numFmtId="49" fontId="4" fillId="33" borderId="18" xfId="0" applyNumberFormat="1" applyFont="1" applyFill="1" applyBorder="1" applyAlignment="1" applyProtection="1">
      <alignment horizontal="center" vertical="top" wrapText="1"/>
      <protection locked="0"/>
    </xf>
    <xf numFmtId="0" fontId="9" fillId="33" borderId="43" xfId="0" applyFont="1" applyFill="1" applyBorder="1" applyAlignment="1">
      <alignment horizontal="right" vertical="center" wrapText="1"/>
    </xf>
    <xf numFmtId="3" fontId="9" fillId="0" borderId="0" xfId="0" applyNumberFormat="1" applyFont="1" applyAlignment="1">
      <alignment vertical="center"/>
    </xf>
    <xf numFmtId="3" fontId="4" fillId="33" borderId="45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22" xfId="0" applyNumberFormat="1" applyFont="1" applyFill="1" applyBorder="1" applyAlignment="1">
      <alignment horizontal="right" vertical="center"/>
    </xf>
    <xf numFmtId="172" fontId="9" fillId="0" borderId="45" xfId="0" applyNumberFormat="1" applyFont="1" applyBorder="1" applyAlignment="1">
      <alignment horizontal="right" vertical="center" wrapText="1"/>
    </xf>
    <xf numFmtId="172" fontId="9" fillId="0" borderId="19" xfId="0" applyNumberFormat="1" applyFont="1" applyBorder="1" applyAlignment="1">
      <alignment horizontal="right" vertical="center" wrapText="1"/>
    </xf>
    <xf numFmtId="174" fontId="4" fillId="0" borderId="19" xfId="0" applyNumberFormat="1" applyFont="1" applyBorder="1" applyAlignment="1">
      <alignment horizontal="right" vertical="center" wrapText="1"/>
    </xf>
    <xf numFmtId="174" fontId="9" fillId="0" borderId="14" xfId="0" applyNumberFormat="1" applyFont="1" applyBorder="1" applyAlignment="1">
      <alignment horizontal="right" vertical="center" wrapText="1"/>
    </xf>
    <xf numFmtId="174" fontId="9" fillId="0" borderId="19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42" borderId="51" xfId="0" applyFont="1" applyFill="1" applyBorder="1" applyAlignment="1">
      <alignment horizontal="right" vertical="center" wrapText="1"/>
    </xf>
    <xf numFmtId="174" fontId="9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/>
    </xf>
    <xf numFmtId="49" fontId="4" fillId="33" borderId="47" xfId="0" applyNumberFormat="1" applyFont="1" applyFill="1" applyBorder="1" applyAlignment="1" applyProtection="1">
      <alignment horizontal="center" vertical="center" wrapText="1"/>
      <protection locked="0"/>
    </xf>
    <xf numFmtId="172" fontId="9" fillId="33" borderId="10" xfId="0" applyNumberFormat="1" applyFont="1" applyFill="1" applyBorder="1" applyAlignment="1">
      <alignment horizontal="right" vertical="center" wrapText="1"/>
    </xf>
    <xf numFmtId="0" fontId="4" fillId="0" borderId="52" xfId="0" applyFont="1" applyBorder="1" applyAlignment="1">
      <alignment horizontal="right" vertical="center" wrapText="1"/>
    </xf>
    <xf numFmtId="3" fontId="4" fillId="33" borderId="41" xfId="0" applyNumberFormat="1" applyFont="1" applyFill="1" applyBorder="1" applyAlignment="1" applyProtection="1">
      <alignment horizontal="right" vertical="center"/>
      <protection/>
    </xf>
    <xf numFmtId="3" fontId="4" fillId="33" borderId="45" xfId="0" applyNumberFormat="1" applyFont="1" applyFill="1" applyBorder="1" applyAlignment="1" applyProtection="1">
      <alignment horizontal="right" vertical="center"/>
      <protection/>
    </xf>
    <xf numFmtId="3" fontId="4" fillId="33" borderId="59" xfId="0" applyNumberFormat="1" applyFont="1" applyFill="1" applyBorder="1" applyAlignment="1">
      <alignment vertical="center"/>
    </xf>
    <xf numFmtId="3" fontId="4" fillId="33" borderId="11" xfId="0" applyNumberFormat="1" applyFont="1" applyFill="1" applyBorder="1" applyAlignment="1" applyProtection="1">
      <alignment horizontal="right" vertical="center"/>
      <protection/>
    </xf>
    <xf numFmtId="3" fontId="4" fillId="33" borderId="22" xfId="0" applyNumberFormat="1" applyFont="1" applyFill="1" applyBorder="1" applyAlignment="1" applyProtection="1">
      <alignment horizontal="right" vertical="center"/>
      <protection/>
    </xf>
    <xf numFmtId="3" fontId="4" fillId="33" borderId="15" xfId="0" applyNumberFormat="1" applyFont="1" applyFill="1" applyBorder="1" applyAlignment="1" applyProtection="1">
      <alignment vertical="center" wrapText="1"/>
      <protection locked="0"/>
    </xf>
    <xf numFmtId="3" fontId="4" fillId="33" borderId="14" xfId="0" applyNumberFormat="1" applyFont="1" applyFill="1" applyBorder="1" applyAlignment="1" applyProtection="1">
      <alignment vertical="center" wrapText="1"/>
      <protection locked="0"/>
    </xf>
    <xf numFmtId="3" fontId="4" fillId="33" borderId="27" xfId="0" applyNumberFormat="1" applyFont="1" applyFill="1" applyBorder="1" applyAlignment="1">
      <alignment vertical="center"/>
    </xf>
    <xf numFmtId="3" fontId="4" fillId="33" borderId="25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/>
    </xf>
    <xf numFmtId="3" fontId="4" fillId="33" borderId="15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3" borderId="60" xfId="0" applyNumberFormat="1" applyFont="1" applyFill="1" applyBorder="1" applyAlignment="1">
      <alignment vertical="center"/>
    </xf>
    <xf numFmtId="3" fontId="4" fillId="33" borderId="61" xfId="0" applyNumberFormat="1" applyFont="1" applyFill="1" applyBorder="1" applyAlignment="1">
      <alignment horizontal="right" vertical="center"/>
    </xf>
    <xf numFmtId="3" fontId="4" fillId="33" borderId="62" xfId="0" applyNumberFormat="1" applyFont="1" applyFill="1" applyBorder="1" applyAlignment="1">
      <alignment horizontal="right" vertical="center"/>
    </xf>
    <xf numFmtId="3" fontId="4" fillId="33" borderId="63" xfId="0" applyNumberFormat="1" applyFont="1" applyFill="1" applyBorder="1" applyAlignment="1">
      <alignment horizontal="right" vertical="center"/>
    </xf>
    <xf numFmtId="3" fontId="4" fillId="33" borderId="64" xfId="0" applyNumberFormat="1" applyFont="1" applyFill="1" applyBorder="1" applyAlignment="1">
      <alignment horizontal="right" vertical="center"/>
    </xf>
    <xf numFmtId="3" fontId="4" fillId="33" borderId="56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horizontal="right" vertical="center"/>
    </xf>
    <xf numFmtId="3" fontId="4" fillId="33" borderId="47" xfId="0" applyNumberFormat="1" applyFont="1" applyFill="1" applyBorder="1" applyAlignment="1">
      <alignment horizontal="right" vertical="center"/>
    </xf>
    <xf numFmtId="3" fontId="4" fillId="33" borderId="58" xfId="0" applyNumberFormat="1" applyFont="1" applyFill="1" applyBorder="1" applyAlignment="1">
      <alignment horizontal="right" vertical="center"/>
    </xf>
    <xf numFmtId="0" fontId="9" fillId="0" borderId="14" xfId="0" applyFont="1" applyBorder="1" applyAlignment="1">
      <alignment vertical="center" wrapText="1"/>
    </xf>
    <xf numFmtId="0" fontId="9" fillId="33" borderId="19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1" fillId="0" borderId="2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72" fontId="9" fillId="0" borderId="23" xfId="0" applyNumberFormat="1" applyFont="1" applyBorder="1" applyAlignment="1">
      <alignment horizontal="right" vertical="center" wrapText="1"/>
    </xf>
    <xf numFmtId="0" fontId="9" fillId="0" borderId="65" xfId="0" applyFont="1" applyBorder="1" applyAlignment="1">
      <alignment horizontal="right" vertical="center" wrapText="1"/>
    </xf>
    <xf numFmtId="0" fontId="4" fillId="33" borderId="17" xfId="0" applyFont="1" applyFill="1" applyBorder="1" applyAlignment="1" applyProtection="1">
      <alignment vertical="center" wrapText="1"/>
      <protection locked="0"/>
    </xf>
    <xf numFmtId="172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14" fillId="37" borderId="31" xfId="0" applyFont="1" applyFill="1" applyBorder="1" applyAlignment="1">
      <alignment/>
    </xf>
    <xf numFmtId="0" fontId="14" fillId="37" borderId="28" xfId="0" applyFont="1" applyFill="1" applyBorder="1" applyAlignment="1">
      <alignment/>
    </xf>
    <xf numFmtId="3" fontId="14" fillId="37" borderId="28" xfId="0" applyNumberFormat="1" applyFont="1" applyFill="1" applyBorder="1" applyAlignment="1">
      <alignment/>
    </xf>
    <xf numFmtId="0" fontId="9" fillId="37" borderId="29" xfId="0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0" xfId="0" applyNumberFormat="1" applyFont="1" applyAlignment="1">
      <alignment horizontal="right"/>
    </xf>
    <xf numFmtId="0" fontId="3" fillId="43" borderId="11" xfId="0" applyFont="1" applyFill="1" applyBorder="1" applyAlignment="1">
      <alignment horizontal="center" vertical="center" wrapText="1"/>
    </xf>
    <xf numFmtId="0" fontId="11" fillId="43" borderId="29" xfId="0" applyFont="1" applyFill="1" applyBorder="1" applyAlignment="1">
      <alignment horizontal="center" vertical="center"/>
    </xf>
    <xf numFmtId="3" fontId="3" fillId="43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43" borderId="29" xfId="0" applyFont="1" applyFill="1" applyBorder="1" applyAlignment="1">
      <alignment/>
    </xf>
    <xf numFmtId="0" fontId="9" fillId="43" borderId="0" xfId="0" applyFont="1" applyFill="1" applyAlignment="1">
      <alignment/>
    </xf>
    <xf numFmtId="3" fontId="3" fillId="43" borderId="25" xfId="0" applyNumberFormat="1" applyFont="1" applyFill="1" applyBorder="1" applyAlignment="1" applyProtection="1">
      <alignment horizontal="center" vertical="center" wrapText="1"/>
      <protection locked="0"/>
    </xf>
    <xf numFmtId="0" fontId="9" fillId="43" borderId="26" xfId="0" applyFont="1" applyFill="1" applyBorder="1" applyAlignment="1">
      <alignment/>
    </xf>
    <xf numFmtId="3" fontId="4" fillId="43" borderId="13" xfId="0" applyNumberFormat="1" applyFont="1" applyFill="1" applyBorder="1" applyAlignment="1" applyProtection="1">
      <alignment vertical="center" wrapText="1"/>
      <protection locked="0"/>
    </xf>
    <xf numFmtId="3" fontId="4" fillId="43" borderId="18" xfId="0" applyNumberFormat="1" applyFont="1" applyFill="1" applyBorder="1" applyAlignment="1" applyProtection="1">
      <alignment vertical="center" wrapText="1"/>
      <protection locked="0"/>
    </xf>
    <xf numFmtId="3" fontId="4" fillId="43" borderId="18" xfId="0" applyNumberFormat="1" applyFont="1" applyFill="1" applyBorder="1" applyAlignment="1">
      <alignment vertical="center" wrapText="1"/>
    </xf>
    <xf numFmtId="3" fontId="4" fillId="43" borderId="13" xfId="0" applyNumberFormat="1" applyFont="1" applyFill="1" applyBorder="1" applyAlignment="1">
      <alignment vertical="center" wrapText="1"/>
    </xf>
    <xf numFmtId="3" fontId="4" fillId="43" borderId="25" xfId="0" applyNumberFormat="1" applyFont="1" applyFill="1" applyBorder="1" applyAlignment="1" applyProtection="1">
      <alignment vertical="center" wrapText="1"/>
      <protection locked="0"/>
    </xf>
    <xf numFmtId="3" fontId="4" fillId="43" borderId="47" xfId="0" applyNumberFormat="1" applyFont="1" applyFill="1" applyBorder="1" applyAlignment="1" applyProtection="1">
      <alignment vertical="center" wrapText="1"/>
      <protection locked="0"/>
    </xf>
    <xf numFmtId="3" fontId="9" fillId="43" borderId="18" xfId="0" applyNumberFormat="1" applyFont="1" applyFill="1" applyBorder="1" applyAlignment="1">
      <alignment/>
    </xf>
    <xf numFmtId="3" fontId="4" fillId="43" borderId="11" xfId="0" applyNumberFormat="1" applyFont="1" applyFill="1" applyBorder="1" applyAlignment="1" applyProtection="1">
      <alignment vertical="center" wrapText="1"/>
      <protection locked="0"/>
    </xf>
    <xf numFmtId="3" fontId="4" fillId="43" borderId="18" xfId="45" applyNumberFormat="1" applyFont="1" applyFill="1" applyBorder="1" applyAlignment="1" applyProtection="1">
      <alignment vertical="center"/>
      <protection locked="0"/>
    </xf>
    <xf numFmtId="3" fontId="4" fillId="43" borderId="13" xfId="45" applyNumberFormat="1" applyFont="1" applyFill="1" applyBorder="1" applyAlignment="1" applyProtection="1">
      <alignment vertical="center"/>
      <protection locked="0"/>
    </xf>
    <xf numFmtId="0" fontId="3" fillId="43" borderId="21" xfId="0" applyFont="1" applyFill="1" applyBorder="1" applyAlignment="1">
      <alignment horizontal="center" vertical="center" wrapText="1"/>
    </xf>
    <xf numFmtId="0" fontId="3" fillId="43" borderId="22" xfId="0" applyFont="1" applyFill="1" applyBorder="1" applyAlignment="1">
      <alignment horizontal="center" vertical="center" wrapText="1"/>
    </xf>
    <xf numFmtId="0" fontId="3" fillId="43" borderId="59" xfId="0" applyFont="1" applyFill="1" applyBorder="1" applyAlignment="1">
      <alignment horizontal="center" vertical="center" wrapText="1"/>
    </xf>
    <xf numFmtId="0" fontId="3" fillId="43" borderId="49" xfId="0" applyFont="1" applyFill="1" applyBorder="1" applyAlignment="1">
      <alignment horizontal="center" vertical="center" wrapText="1"/>
    </xf>
    <xf numFmtId="172" fontId="3" fillId="43" borderId="66" xfId="0" applyNumberFormat="1" applyFont="1" applyFill="1" applyBorder="1" applyAlignment="1" applyProtection="1">
      <alignment horizontal="center"/>
      <protection/>
    </xf>
    <xf numFmtId="172" fontId="3" fillId="43" borderId="67" xfId="0" applyNumberFormat="1" applyFont="1" applyFill="1" applyBorder="1" applyAlignment="1" applyProtection="1">
      <alignment horizontal="center"/>
      <protection/>
    </xf>
    <xf numFmtId="172" fontId="3" fillId="43" borderId="43" xfId="0" applyNumberFormat="1" applyFont="1" applyFill="1" applyBorder="1" applyAlignment="1" applyProtection="1" quotePrefix="1">
      <alignment horizontal="center"/>
      <protection/>
    </xf>
    <xf numFmtId="3" fontId="4" fillId="43" borderId="34" xfId="0" applyNumberFormat="1" applyFont="1" applyFill="1" applyBorder="1" applyAlignment="1" applyProtection="1">
      <alignment horizontal="right" vertical="center"/>
      <protection/>
    </xf>
    <xf numFmtId="3" fontId="4" fillId="43" borderId="68" xfId="0" applyNumberFormat="1" applyFont="1" applyFill="1" applyBorder="1" applyAlignment="1" applyProtection="1">
      <alignment horizontal="right" vertical="center"/>
      <protection/>
    </xf>
    <xf numFmtId="3" fontId="4" fillId="43" borderId="37" xfId="0" applyNumberFormat="1" applyFont="1" applyFill="1" applyBorder="1" applyAlignment="1" applyProtection="1">
      <alignment horizontal="right" vertical="center"/>
      <protection/>
    </xf>
    <xf numFmtId="3" fontId="4" fillId="43" borderId="57" xfId="0" applyNumberFormat="1" applyFont="1" applyFill="1" applyBorder="1" applyAlignment="1" applyProtection="1">
      <alignment horizontal="right" vertical="center"/>
      <protection/>
    </xf>
    <xf numFmtId="0" fontId="3" fillId="43" borderId="24" xfId="0" applyFont="1" applyFill="1" applyBorder="1" applyAlignment="1">
      <alignment horizontal="center" vertical="center" wrapText="1"/>
    </xf>
    <xf numFmtId="0" fontId="3" fillId="43" borderId="26" xfId="0" applyFont="1" applyFill="1" applyBorder="1" applyAlignment="1">
      <alignment horizontal="center" vertical="center" wrapText="1"/>
    </xf>
    <xf numFmtId="172" fontId="3" fillId="43" borderId="67" xfId="0" applyNumberFormat="1" applyFont="1" applyFill="1" applyBorder="1" applyAlignment="1" applyProtection="1" quotePrefix="1">
      <alignment horizontal="center"/>
      <protection/>
    </xf>
    <xf numFmtId="3" fontId="4" fillId="43" borderId="45" xfId="0" applyNumberFormat="1" applyFont="1" applyFill="1" applyBorder="1" applyAlignment="1" applyProtection="1">
      <alignment horizontal="right" vertical="center"/>
      <protection/>
    </xf>
    <xf numFmtId="3" fontId="4" fillId="43" borderId="22" xfId="0" applyNumberFormat="1" applyFont="1" applyFill="1" applyBorder="1" applyAlignment="1" applyProtection="1">
      <alignment horizontal="right" vertical="center"/>
      <protection/>
    </xf>
    <xf numFmtId="3" fontId="4" fillId="43" borderId="14" xfId="0" applyNumberFormat="1" applyFont="1" applyFill="1" applyBorder="1" applyAlignment="1" applyProtection="1">
      <alignment horizontal="right" vertical="center"/>
      <protection/>
    </xf>
    <xf numFmtId="3" fontId="4" fillId="43" borderId="26" xfId="0" applyNumberFormat="1" applyFont="1" applyFill="1" applyBorder="1" applyAlignment="1" applyProtection="1">
      <alignment horizontal="right" vertical="center"/>
      <protection/>
    </xf>
    <xf numFmtId="3" fontId="4" fillId="43" borderId="62" xfId="0" applyNumberFormat="1" applyFont="1" applyFill="1" applyBorder="1" applyAlignment="1" applyProtection="1">
      <alignment horizontal="right" vertical="center"/>
      <protection/>
    </xf>
    <xf numFmtId="3" fontId="4" fillId="43" borderId="48" xfId="0" applyNumberFormat="1" applyFont="1" applyFill="1" applyBorder="1" applyAlignment="1" applyProtection="1">
      <alignment horizontal="right" vertical="center"/>
      <protection/>
    </xf>
    <xf numFmtId="0" fontId="3" fillId="34" borderId="31" xfId="0" applyFont="1" applyFill="1" applyBorder="1" applyAlignment="1">
      <alignment horizontal="left" vertical="center" wrapText="1"/>
    </xf>
    <xf numFmtId="0" fontId="3" fillId="34" borderId="28" xfId="0" applyFont="1" applyFill="1" applyBorder="1" applyAlignment="1">
      <alignment horizontal="left" vertical="center" wrapText="1"/>
    </xf>
    <xf numFmtId="2" fontId="3" fillId="43" borderId="69" xfId="0" applyNumberFormat="1" applyFont="1" applyFill="1" applyBorder="1" applyAlignment="1">
      <alignment horizontal="left" vertical="center" wrapText="1"/>
    </xf>
    <xf numFmtId="2" fontId="3" fillId="43" borderId="70" xfId="0" applyNumberFormat="1" applyFont="1" applyFill="1" applyBorder="1" applyAlignment="1">
      <alignment horizontal="left" vertical="center" wrapText="1"/>
    </xf>
    <xf numFmtId="2" fontId="3" fillId="43" borderId="71" xfId="0" applyNumberFormat="1" applyFont="1" applyFill="1" applyBorder="1" applyAlignment="1">
      <alignment horizontal="left" vertical="center" wrapText="1"/>
    </xf>
    <xf numFmtId="2" fontId="3" fillId="43" borderId="31" xfId="0" applyNumberFormat="1" applyFont="1" applyFill="1" applyBorder="1" applyAlignment="1">
      <alignment horizontal="left" vertical="center" wrapText="1"/>
    </xf>
    <xf numFmtId="2" fontId="3" fillId="43" borderId="28" xfId="0" applyNumberFormat="1" applyFont="1" applyFill="1" applyBorder="1" applyAlignment="1">
      <alignment horizontal="left" vertical="center" wrapText="1"/>
    </xf>
    <xf numFmtId="0" fontId="3" fillId="43" borderId="31" xfId="0" applyFont="1" applyFill="1" applyBorder="1" applyAlignment="1" applyProtection="1">
      <alignment horizontal="left" vertical="center" wrapText="1"/>
      <protection locked="0"/>
    </xf>
    <xf numFmtId="0" fontId="3" fillId="43" borderId="28" xfId="0" applyFont="1" applyFill="1" applyBorder="1" applyAlignment="1" applyProtection="1">
      <alignment horizontal="left" vertical="center" wrapText="1"/>
      <protection locked="0"/>
    </xf>
    <xf numFmtId="2" fontId="3" fillId="34" borderId="69" xfId="0" applyNumberFormat="1" applyFont="1" applyFill="1" applyBorder="1" applyAlignment="1">
      <alignment horizontal="center" vertical="center" wrapText="1"/>
    </xf>
    <xf numFmtId="2" fontId="3" fillId="34" borderId="70" xfId="0" applyNumberFormat="1" applyFont="1" applyFill="1" applyBorder="1" applyAlignment="1">
      <alignment horizontal="center" vertical="center" wrapText="1"/>
    </xf>
    <xf numFmtId="2" fontId="3" fillId="34" borderId="7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2" fontId="3" fillId="43" borderId="44" xfId="0" applyNumberFormat="1" applyFont="1" applyFill="1" applyBorder="1" applyAlignment="1">
      <alignment horizontal="center" vertical="center" wrapText="1"/>
    </xf>
    <xf numFmtId="2" fontId="3" fillId="43" borderId="17" xfId="0" applyNumberFormat="1" applyFont="1" applyFill="1" applyBorder="1" applyAlignment="1">
      <alignment horizontal="center" vertical="center" wrapText="1"/>
    </xf>
    <xf numFmtId="2" fontId="3" fillId="43" borderId="21" xfId="0" applyNumberFormat="1" applyFont="1" applyFill="1" applyBorder="1" applyAlignment="1">
      <alignment horizontal="center" vertical="center" wrapText="1"/>
    </xf>
    <xf numFmtId="0" fontId="3" fillId="43" borderId="41" xfId="0" applyFont="1" applyFill="1" applyBorder="1" applyAlignment="1">
      <alignment horizontal="center" vertical="center" wrapText="1"/>
    </xf>
    <xf numFmtId="0" fontId="3" fillId="43" borderId="18" xfId="0" applyFont="1" applyFill="1" applyBorder="1" applyAlignment="1">
      <alignment horizontal="center" vertical="center" wrapText="1"/>
    </xf>
    <xf numFmtId="0" fontId="3" fillId="43" borderId="11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0" fontId="3" fillId="43" borderId="24" xfId="0" applyFont="1" applyFill="1" applyBorder="1" applyAlignment="1" applyProtection="1">
      <alignment horizontal="left" vertical="center" wrapText="1"/>
      <protection locked="0"/>
    </xf>
    <xf numFmtId="0" fontId="3" fillId="43" borderId="25" xfId="0" applyFont="1" applyFill="1" applyBorder="1" applyAlignment="1" applyProtection="1">
      <alignment horizontal="left" vertical="center" wrapText="1"/>
      <protection locked="0"/>
    </xf>
    <xf numFmtId="2" fontId="3" fillId="43" borderId="69" xfId="0" applyNumberFormat="1" applyFont="1" applyFill="1" applyBorder="1" applyAlignment="1">
      <alignment vertical="center" wrapText="1"/>
    </xf>
    <xf numFmtId="2" fontId="3" fillId="43" borderId="70" xfId="0" applyNumberFormat="1" applyFont="1" applyFill="1" applyBorder="1" applyAlignment="1">
      <alignment vertical="center" wrapText="1"/>
    </xf>
    <xf numFmtId="2" fontId="3" fillId="43" borderId="71" xfId="0" applyNumberFormat="1" applyFont="1" applyFill="1" applyBorder="1" applyAlignment="1">
      <alignment vertical="center" wrapText="1"/>
    </xf>
    <xf numFmtId="0" fontId="11" fillId="43" borderId="45" xfId="0" applyFont="1" applyFill="1" applyBorder="1" applyAlignment="1">
      <alignment horizontal="center" vertical="center"/>
    </xf>
    <xf numFmtId="0" fontId="11" fillId="43" borderId="19" xfId="0" applyFont="1" applyFill="1" applyBorder="1" applyAlignment="1">
      <alignment horizontal="center" vertical="center"/>
    </xf>
    <xf numFmtId="0" fontId="11" fillId="43" borderId="22" xfId="0" applyFont="1" applyFill="1" applyBorder="1" applyAlignment="1">
      <alignment horizontal="center" vertical="center"/>
    </xf>
    <xf numFmtId="2" fontId="3" fillId="43" borderId="57" xfId="0" applyNumberFormat="1" applyFont="1" applyFill="1" applyBorder="1" applyAlignment="1">
      <alignment horizontal="left" vertical="center" wrapText="1"/>
    </xf>
    <xf numFmtId="2" fontId="3" fillId="43" borderId="40" xfId="0" applyNumberFormat="1" applyFont="1" applyFill="1" applyBorder="1" applyAlignment="1">
      <alignment horizontal="left" vertical="center" wrapText="1"/>
    </xf>
    <xf numFmtId="2" fontId="3" fillId="43" borderId="72" xfId="0" applyNumberFormat="1" applyFont="1" applyFill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9" fillId="0" borderId="21" xfId="0" applyNumberFormat="1" applyFont="1" applyBorder="1" applyAlignment="1">
      <alignment horizontal="center"/>
    </xf>
    <xf numFmtId="0" fontId="15" fillId="44" borderId="44" xfId="0" applyFont="1" applyFill="1" applyBorder="1" applyAlignment="1">
      <alignment horizontal="center"/>
    </xf>
    <xf numFmtId="0" fontId="15" fillId="44" borderId="41" xfId="0" applyFont="1" applyFill="1" applyBorder="1" applyAlignment="1">
      <alignment horizontal="center"/>
    </xf>
    <xf numFmtId="0" fontId="15" fillId="44" borderId="45" xfId="0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0" fontId="9" fillId="39" borderId="19" xfId="0" applyFont="1" applyFill="1" applyBorder="1" applyAlignment="1">
      <alignment horizontal="center"/>
    </xf>
    <xf numFmtId="0" fontId="9" fillId="38" borderId="18" xfId="0" applyFont="1" applyFill="1" applyBorder="1" applyAlignment="1">
      <alignment horizontal="center"/>
    </xf>
    <xf numFmtId="0" fontId="3" fillId="45" borderId="18" xfId="0" applyFont="1" applyFill="1" applyBorder="1" applyAlignment="1">
      <alignment horizontal="center" vertical="center" wrapText="1"/>
    </xf>
    <xf numFmtId="0" fontId="3" fillId="45" borderId="19" xfId="0" applyFont="1" applyFill="1" applyBorder="1" applyAlignment="1">
      <alignment horizontal="center" vertical="center" wrapText="1"/>
    </xf>
    <xf numFmtId="0" fontId="3" fillId="43" borderId="44" xfId="0" applyFont="1" applyFill="1" applyBorder="1" applyAlignment="1">
      <alignment horizontal="center" vertical="center" wrapText="1"/>
    </xf>
    <xf numFmtId="0" fontId="3" fillId="43" borderId="17" xfId="0" applyFont="1" applyFill="1" applyBorder="1" applyAlignment="1">
      <alignment horizontal="center" vertical="center" wrapText="1"/>
    </xf>
    <xf numFmtId="0" fontId="3" fillId="43" borderId="21" xfId="0" applyFont="1" applyFill="1" applyBorder="1" applyAlignment="1">
      <alignment horizontal="center" vertical="center" wrapText="1"/>
    </xf>
    <xf numFmtId="0" fontId="3" fillId="43" borderId="53" xfId="0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49" xfId="0" applyFont="1" applyFill="1" applyBorder="1" applyAlignment="1">
      <alignment horizontal="center" vertical="center" wrapText="1"/>
    </xf>
    <xf numFmtId="0" fontId="3" fillId="43" borderId="45" xfId="0" applyFont="1" applyFill="1" applyBorder="1" applyAlignment="1">
      <alignment horizontal="center" vertical="center" wrapText="1"/>
    </xf>
    <xf numFmtId="0" fontId="3" fillId="43" borderId="19" xfId="0" applyFont="1" applyFill="1" applyBorder="1" applyAlignment="1">
      <alignment horizontal="center" vertical="center" wrapText="1"/>
    </xf>
    <xf numFmtId="0" fontId="9" fillId="34" borderId="17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justify" vertical="top" wrapText="1"/>
    </xf>
    <xf numFmtId="0" fontId="3" fillId="34" borderId="49" xfId="0" applyFont="1" applyFill="1" applyBorder="1" applyAlignment="1">
      <alignment horizontal="justify" vertical="top" wrapText="1"/>
    </xf>
    <xf numFmtId="0" fontId="9" fillId="37" borderId="18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justify" vertical="top" wrapText="1"/>
    </xf>
    <xf numFmtId="0" fontId="3" fillId="34" borderId="32" xfId="0" applyFont="1" applyFill="1" applyBorder="1" applyAlignment="1">
      <alignment horizontal="justify" vertical="top" wrapText="1"/>
    </xf>
    <xf numFmtId="0" fontId="3" fillId="45" borderId="17" xfId="0" applyFont="1" applyFill="1" applyBorder="1" applyAlignment="1">
      <alignment horizontal="center" vertical="center" wrapText="1"/>
    </xf>
    <xf numFmtId="0" fontId="3" fillId="43" borderId="46" xfId="0" applyFont="1" applyFill="1" applyBorder="1" applyAlignment="1">
      <alignment horizontal="center" vertical="center" wrapText="1"/>
    </xf>
    <xf numFmtId="0" fontId="3" fillId="43" borderId="2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left" vertical="top" wrapText="1"/>
    </xf>
    <xf numFmtId="0" fontId="14" fillId="46" borderId="44" xfId="0" applyFont="1" applyFill="1" applyBorder="1" applyAlignment="1">
      <alignment horizontal="center"/>
    </xf>
    <xf numFmtId="0" fontId="14" fillId="46" borderId="41" xfId="0" applyFont="1" applyFill="1" applyBorder="1" applyAlignment="1">
      <alignment horizontal="center"/>
    </xf>
    <xf numFmtId="0" fontId="14" fillId="46" borderId="45" xfId="0" applyFont="1" applyFill="1" applyBorder="1" applyAlignment="1">
      <alignment horizontal="center"/>
    </xf>
    <xf numFmtId="4" fontId="7" fillId="0" borderId="73" xfId="0" applyNumberFormat="1" applyFont="1" applyFill="1" applyBorder="1" applyAlignment="1">
      <alignment horizontal="right" vertical="center"/>
    </xf>
    <xf numFmtId="4" fontId="7" fillId="0" borderId="72" xfId="0" applyNumberFormat="1" applyFont="1" applyFill="1" applyBorder="1" applyAlignment="1">
      <alignment horizontal="right" vertical="center"/>
    </xf>
    <xf numFmtId="0" fontId="9" fillId="0" borderId="68" xfId="0" applyFont="1" applyBorder="1" applyAlignment="1">
      <alignment horizontal="left" vertical="center" wrapText="1"/>
    </xf>
    <xf numFmtId="0" fontId="9" fillId="0" borderId="58" xfId="0" applyFont="1" applyBorder="1" applyAlignment="1">
      <alignment horizontal="left" vertical="center" wrapText="1"/>
    </xf>
    <xf numFmtId="0" fontId="9" fillId="0" borderId="57" xfId="0" applyFont="1" applyBorder="1" applyAlignment="1">
      <alignment horizontal="left" vertical="center" wrapText="1"/>
    </xf>
    <xf numFmtId="0" fontId="9" fillId="0" borderId="72" xfId="0" applyFont="1" applyBorder="1" applyAlignment="1">
      <alignment horizontal="left" vertical="center" wrapText="1"/>
    </xf>
    <xf numFmtId="49" fontId="4" fillId="0" borderId="4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1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74" xfId="0" applyNumberFormat="1" applyFont="1" applyFill="1" applyBorder="1" applyAlignment="1" applyProtection="1">
      <alignment horizontal="center" vertical="center" wrapText="1"/>
      <protection locked="0"/>
    </xf>
    <xf numFmtId="3" fontId="4" fillId="43" borderId="47" xfId="0" applyNumberFormat="1" applyFont="1" applyFill="1" applyBorder="1" applyAlignment="1">
      <alignment horizontal="center" vertical="center"/>
    </xf>
    <xf numFmtId="3" fontId="4" fillId="43" borderId="61" xfId="0" applyNumberFormat="1" applyFont="1" applyFill="1" applyBorder="1" applyAlignment="1">
      <alignment horizontal="center" vertical="center"/>
    </xf>
    <xf numFmtId="4" fontId="4" fillId="0" borderId="67" xfId="0" applyNumberFormat="1" applyFont="1" applyFill="1" applyBorder="1" applyAlignment="1">
      <alignment horizontal="right" vertical="center"/>
    </xf>
    <xf numFmtId="4" fontId="4" fillId="0" borderId="43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4" fillId="0" borderId="44" xfId="0" applyFont="1" applyFill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49" xfId="0" applyFont="1" applyFill="1" applyBorder="1" applyAlignment="1" applyProtection="1">
      <alignment vertical="center" wrapText="1"/>
      <protection locked="0"/>
    </xf>
    <xf numFmtId="17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0" fontId="4" fillId="0" borderId="24" xfId="0" applyFont="1" applyFill="1" applyBorder="1" applyAlignment="1" applyProtection="1">
      <alignment vertical="center" wrapText="1"/>
      <protection locked="0"/>
    </xf>
    <xf numFmtId="0" fontId="4" fillId="0" borderId="23" xfId="0" applyFont="1" applyFill="1" applyBorder="1" applyAlignment="1" applyProtection="1">
      <alignment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53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49" xfId="0" applyFont="1" applyFill="1" applyBorder="1" applyAlignment="1" applyProtection="1">
      <alignment horizontal="left" vertical="center" wrapText="1"/>
      <protection locked="0"/>
    </xf>
    <xf numFmtId="3" fontId="4" fillId="43" borderId="41" xfId="0" applyNumberFormat="1" applyFont="1" applyFill="1" applyBorder="1" applyAlignment="1">
      <alignment horizontal="center" vertical="center"/>
    </xf>
    <xf numFmtId="3" fontId="4" fillId="43" borderId="11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>
      <alignment horizontal="right" vertical="center"/>
    </xf>
    <xf numFmtId="4" fontId="4" fillId="0" borderId="72" xfId="0" applyNumberFormat="1" applyFont="1" applyFill="1" applyBorder="1" applyAlignment="1">
      <alignment horizontal="right" vertical="center"/>
    </xf>
    <xf numFmtId="0" fontId="4" fillId="0" borderId="75" xfId="0" applyFont="1" applyFill="1" applyBorder="1" applyAlignment="1" applyProtection="1">
      <alignment horizontal="left" vertical="center" wrapText="1"/>
      <protection locked="0"/>
    </xf>
    <xf numFmtId="0" fontId="4" fillId="0" borderId="73" xfId="0" applyFont="1" applyFill="1" applyBorder="1" applyAlignment="1" applyProtection="1">
      <alignment horizontal="left" vertical="center" wrapText="1"/>
      <protection locked="0"/>
    </xf>
    <xf numFmtId="0" fontId="4" fillId="0" borderId="57" xfId="0" applyFont="1" applyFill="1" applyBorder="1" applyAlignment="1" applyProtection="1">
      <alignment horizontal="left" vertical="center" wrapText="1"/>
      <protection locked="0"/>
    </xf>
    <xf numFmtId="0" fontId="4" fillId="0" borderId="72" xfId="0" applyFont="1" applyFill="1" applyBorder="1" applyAlignment="1" applyProtection="1">
      <alignment horizontal="left" vertical="center" wrapText="1"/>
      <protection locked="0"/>
    </xf>
    <xf numFmtId="0" fontId="4" fillId="0" borderId="75" xfId="0" applyFont="1" applyFill="1" applyBorder="1" applyAlignment="1" applyProtection="1">
      <alignment vertical="center" wrapText="1"/>
      <protection locked="0"/>
    </xf>
    <xf numFmtId="0" fontId="4" fillId="0" borderId="76" xfId="0" applyFont="1" applyFill="1" applyBorder="1" applyAlignment="1" applyProtection="1">
      <alignment vertical="center" wrapText="1"/>
      <protection locked="0"/>
    </xf>
    <xf numFmtId="0" fontId="4" fillId="0" borderId="57" xfId="0" applyFont="1" applyFill="1" applyBorder="1" applyAlignment="1" applyProtection="1">
      <alignment vertical="center" wrapText="1"/>
      <protection locked="0"/>
    </xf>
    <xf numFmtId="0" fontId="4" fillId="0" borderId="40" xfId="0" applyFont="1" applyFill="1" applyBorder="1" applyAlignment="1" applyProtection="1">
      <alignment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7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72" fontId="3" fillId="43" borderId="75" xfId="0" applyNumberFormat="1" applyFont="1" applyFill="1" applyBorder="1" applyAlignment="1" applyProtection="1">
      <alignment horizontal="left" vertical="center" wrapText="1"/>
      <protection/>
    </xf>
    <xf numFmtId="172" fontId="3" fillId="43" borderId="73" xfId="0" applyNumberFormat="1" applyFont="1" applyFill="1" applyBorder="1" applyAlignment="1" applyProtection="1">
      <alignment horizontal="left" vertical="center" wrapText="1"/>
      <protection/>
    </xf>
    <xf numFmtId="172" fontId="3" fillId="43" borderId="68" xfId="0" applyNumberFormat="1" applyFont="1" applyFill="1" applyBorder="1" applyAlignment="1" applyProtection="1">
      <alignment horizontal="left" vertical="center" wrapText="1"/>
      <protection/>
    </xf>
    <xf numFmtId="172" fontId="3" fillId="43" borderId="58" xfId="0" applyNumberFormat="1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>
      <alignment horizontal="center" vertical="center" wrapText="1"/>
    </xf>
    <xf numFmtId="0" fontId="3" fillId="43" borderId="38" xfId="0" applyFont="1" applyFill="1" applyBorder="1" applyAlignment="1">
      <alignment horizontal="center" vertical="center" wrapText="1"/>
    </xf>
    <xf numFmtId="0" fontId="3" fillId="43" borderId="36" xfId="0" applyFont="1" applyFill="1" applyBorder="1" applyAlignment="1">
      <alignment horizontal="center" vertical="center" wrapText="1"/>
    </xf>
    <xf numFmtId="174" fontId="3" fillId="35" borderId="67" xfId="0" applyNumberFormat="1" applyFont="1" applyFill="1" applyBorder="1" applyAlignment="1">
      <alignment horizontal="center" vertical="center"/>
    </xf>
    <xf numFmtId="174" fontId="3" fillId="35" borderId="43" xfId="0" applyNumberFormat="1" applyFont="1" applyFill="1" applyBorder="1" applyAlignment="1">
      <alignment horizontal="center" vertical="center"/>
    </xf>
    <xf numFmtId="49" fontId="3" fillId="47" borderId="75" xfId="0" applyNumberFormat="1" applyFont="1" applyFill="1" applyBorder="1" applyAlignment="1" applyProtection="1">
      <alignment horizontal="center" vertical="center"/>
      <protection/>
    </xf>
    <xf numFmtId="49" fontId="3" fillId="47" borderId="68" xfId="0" applyNumberFormat="1" applyFont="1" applyFill="1" applyBorder="1" applyAlignment="1" applyProtection="1">
      <alignment horizontal="center" vertical="center"/>
      <protection/>
    </xf>
    <xf numFmtId="4" fontId="4" fillId="0" borderId="64" xfId="0" applyNumberFormat="1" applyFont="1" applyFill="1" applyBorder="1" applyAlignment="1">
      <alignment horizontal="right" vertical="center"/>
    </xf>
    <xf numFmtId="4" fontId="4" fillId="0" borderId="77" xfId="0" applyNumberFormat="1" applyFont="1" applyFill="1" applyBorder="1" applyAlignment="1">
      <alignment horizontal="right" vertical="center"/>
    </xf>
    <xf numFmtId="49" fontId="4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4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68" xfId="0" applyFont="1" applyFill="1" applyBorder="1" applyAlignment="1">
      <alignment horizontal="center" vertical="center"/>
    </xf>
    <xf numFmtId="0" fontId="3" fillId="35" borderId="58" xfId="0" applyFont="1" applyFill="1" applyBorder="1" applyAlignment="1">
      <alignment horizontal="center" vertical="center"/>
    </xf>
    <xf numFmtId="0" fontId="3" fillId="35" borderId="57" xfId="0" applyFont="1" applyFill="1" applyBorder="1" applyAlignment="1">
      <alignment horizontal="center" vertical="center"/>
    </xf>
    <xf numFmtId="0" fontId="3" fillId="35" borderId="72" xfId="0" applyFont="1" applyFill="1" applyBorder="1" applyAlignment="1">
      <alignment horizontal="center" vertical="center"/>
    </xf>
    <xf numFmtId="3" fontId="4" fillId="35" borderId="33" xfId="0" applyNumberFormat="1" applyFont="1" applyFill="1" applyBorder="1" applyAlignment="1">
      <alignment vertical="center"/>
    </xf>
    <xf numFmtId="3" fontId="4" fillId="35" borderId="74" xfId="0" applyNumberFormat="1" applyFont="1" applyFill="1" applyBorder="1" applyAlignment="1">
      <alignment vertical="center"/>
    </xf>
    <xf numFmtId="172" fontId="3" fillId="43" borderId="66" xfId="0" applyNumberFormat="1" applyFont="1" applyFill="1" applyBorder="1" applyAlignment="1" applyProtection="1">
      <alignment horizontal="center" vertical="center"/>
      <protection/>
    </xf>
    <xf numFmtId="172" fontId="3" fillId="43" borderId="67" xfId="0" applyNumberFormat="1" applyFont="1" applyFill="1" applyBorder="1" applyAlignment="1" applyProtection="1">
      <alignment horizontal="center" vertical="center"/>
      <protection/>
    </xf>
    <xf numFmtId="3" fontId="3" fillId="43" borderId="66" xfId="0" applyNumberFormat="1" applyFont="1" applyFill="1" applyBorder="1" applyAlignment="1">
      <alignment horizontal="center" vertical="center"/>
    </xf>
    <xf numFmtId="3" fontId="3" fillId="43" borderId="43" xfId="0" applyNumberFormat="1" applyFont="1" applyFill="1" applyBorder="1" applyAlignment="1">
      <alignment horizontal="center" vertical="center"/>
    </xf>
    <xf numFmtId="3" fontId="4" fillId="43" borderId="80" xfId="0" applyNumberFormat="1" applyFont="1" applyFill="1" applyBorder="1" applyAlignment="1">
      <alignment horizontal="center" vertical="center"/>
    </xf>
    <xf numFmtId="3" fontId="4" fillId="43" borderId="60" xfId="0" applyNumberFormat="1" applyFont="1" applyFill="1" applyBorder="1" applyAlignment="1">
      <alignment horizontal="center" vertical="center"/>
    </xf>
    <xf numFmtId="17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8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66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68" xfId="0" applyFont="1" applyFill="1" applyBorder="1" applyAlignment="1">
      <alignment vertical="center"/>
    </xf>
    <xf numFmtId="0" fontId="3" fillId="35" borderId="58" xfId="0" applyFont="1" applyFill="1" applyBorder="1" applyAlignment="1">
      <alignment vertical="center"/>
    </xf>
    <xf numFmtId="0" fontId="3" fillId="35" borderId="57" xfId="0" applyFont="1" applyFill="1" applyBorder="1" applyAlignment="1">
      <alignment vertical="center"/>
    </xf>
    <xf numFmtId="0" fontId="3" fillId="35" borderId="72" xfId="0" applyFont="1" applyFill="1" applyBorder="1" applyAlignment="1">
      <alignment vertical="center"/>
    </xf>
    <xf numFmtId="4" fontId="4" fillId="0" borderId="73" xfId="0" applyNumberFormat="1" applyFont="1" applyFill="1" applyBorder="1" applyAlignment="1">
      <alignment horizontal="right" vertical="center" wrapText="1"/>
    </xf>
    <xf numFmtId="4" fontId="4" fillId="0" borderId="72" xfId="0" applyNumberFormat="1" applyFont="1" applyFill="1" applyBorder="1" applyAlignment="1">
      <alignment horizontal="right" vertical="center" wrapText="1"/>
    </xf>
    <xf numFmtId="49" fontId="3" fillId="47" borderId="41" xfId="0" applyNumberFormat="1" applyFont="1" applyFill="1" applyBorder="1" applyAlignment="1" applyProtection="1">
      <alignment horizontal="center" vertical="center"/>
      <protection/>
    </xf>
    <xf numFmtId="49" fontId="3" fillId="47" borderId="18" xfId="0" applyNumberFormat="1" applyFont="1" applyFill="1" applyBorder="1" applyAlignment="1" applyProtection="1">
      <alignment horizontal="center" vertical="center"/>
      <protection/>
    </xf>
    <xf numFmtId="49" fontId="3" fillId="47" borderId="25" xfId="0" applyNumberFormat="1" applyFont="1" applyFill="1" applyBorder="1" applyAlignment="1" applyProtection="1">
      <alignment horizontal="center" vertical="center"/>
      <protection/>
    </xf>
    <xf numFmtId="49" fontId="3" fillId="47" borderId="45" xfId="0" applyNumberFormat="1" applyFont="1" applyFill="1" applyBorder="1" applyAlignment="1" applyProtection="1">
      <alignment horizontal="center" vertical="center" wrapText="1"/>
      <protection/>
    </xf>
    <xf numFmtId="49" fontId="3" fillId="47" borderId="19" xfId="0" applyNumberFormat="1" applyFont="1" applyFill="1" applyBorder="1" applyAlignment="1" applyProtection="1">
      <alignment horizontal="center" vertical="center" wrapText="1"/>
      <protection/>
    </xf>
    <xf numFmtId="49" fontId="3" fillId="47" borderId="26" xfId="0" applyNumberFormat="1" applyFont="1" applyFill="1" applyBorder="1" applyAlignment="1" applyProtection="1">
      <alignment horizontal="center" vertical="center" wrapText="1"/>
      <protection/>
    </xf>
    <xf numFmtId="4" fontId="4" fillId="0" borderId="58" xfId="0" applyNumberFormat="1" applyFont="1" applyFill="1" applyBorder="1" applyAlignment="1">
      <alignment horizontal="right" vertical="center" wrapText="1"/>
    </xf>
    <xf numFmtId="172" fontId="3" fillId="43" borderId="75" xfId="0" applyNumberFormat="1" applyFont="1" applyFill="1" applyBorder="1" applyAlignment="1" applyProtection="1">
      <alignment horizontal="center" vertical="center"/>
      <protection/>
    </xf>
    <xf numFmtId="172" fontId="3" fillId="43" borderId="68" xfId="0" applyNumberFormat="1" applyFont="1" applyFill="1" applyBorder="1" applyAlignment="1" applyProtection="1">
      <alignment horizontal="center" vertical="center"/>
      <protection/>
    </xf>
    <xf numFmtId="172" fontId="5" fillId="35" borderId="66" xfId="45" applyNumberFormat="1" applyFont="1" applyFill="1" applyBorder="1" applyAlignment="1" applyProtection="1">
      <alignment horizontal="center"/>
      <protection locked="0"/>
    </xf>
    <xf numFmtId="172" fontId="5" fillId="35" borderId="43" xfId="45" applyNumberFormat="1" applyFont="1" applyFill="1" applyBorder="1" applyAlignment="1" applyProtection="1">
      <alignment horizontal="center"/>
      <protection locked="0"/>
    </xf>
    <xf numFmtId="3" fontId="4" fillId="43" borderId="13" xfId="0" applyNumberFormat="1" applyFont="1" applyFill="1" applyBorder="1" applyAlignment="1">
      <alignment horizontal="center" vertical="center"/>
    </xf>
    <xf numFmtId="3" fontId="4" fillId="43" borderId="25" xfId="0" applyNumberFormat="1" applyFont="1" applyFill="1" applyBorder="1" applyAlignment="1">
      <alignment horizontal="center" vertical="center"/>
    </xf>
    <xf numFmtId="4" fontId="7" fillId="0" borderId="66" xfId="0" applyNumberFormat="1" applyFont="1" applyFill="1" applyBorder="1" applyAlignment="1">
      <alignment horizontal="right" vertical="center" wrapText="1"/>
    </xf>
    <xf numFmtId="4" fontId="7" fillId="0" borderId="43" xfId="0" applyNumberFormat="1" applyFont="1" applyFill="1" applyBorder="1" applyAlignment="1">
      <alignment horizontal="right" vertical="center" wrapText="1"/>
    </xf>
    <xf numFmtId="0" fontId="3" fillId="35" borderId="75" xfId="0" applyFont="1" applyFill="1" applyBorder="1" applyAlignment="1">
      <alignment vertical="center"/>
    </xf>
    <xf numFmtId="0" fontId="3" fillId="35" borderId="76" xfId="0" applyFont="1" applyFill="1" applyBorder="1" applyAlignment="1">
      <alignment vertical="center"/>
    </xf>
    <xf numFmtId="0" fontId="3" fillId="35" borderId="40" xfId="0" applyFont="1" applyFill="1" applyBorder="1" applyAlignment="1">
      <alignment vertical="center"/>
    </xf>
    <xf numFmtId="174" fontId="3" fillId="35" borderId="44" xfId="0" applyNumberFormat="1" applyFont="1" applyFill="1" applyBorder="1" applyAlignment="1">
      <alignment horizontal="center" vertical="center"/>
    </xf>
    <xf numFmtId="174" fontId="3" fillId="35" borderId="21" xfId="0" applyNumberFormat="1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49" fontId="4" fillId="0" borderId="81" xfId="0" applyNumberFormat="1" applyFont="1" applyFill="1" applyBorder="1" applyAlignment="1" applyProtection="1">
      <alignment horizontal="center" vertical="center" wrapText="1"/>
      <protection locked="0"/>
    </xf>
    <xf numFmtId="3" fontId="4" fillId="35" borderId="41" xfId="0" applyNumberFormat="1" applyFon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4" fillId="0" borderId="76" xfId="0" applyFont="1" applyFill="1" applyBorder="1" applyAlignment="1" applyProtection="1">
      <alignment horizontal="left" vertical="center" wrapText="1"/>
      <protection locked="0"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9" xfId="0" applyFont="1" applyFill="1" applyBorder="1" applyAlignment="1" applyProtection="1">
      <alignment vertical="center" wrapText="1"/>
      <protection locked="0"/>
    </xf>
    <xf numFmtId="0" fontId="4" fillId="0" borderId="26" xfId="0" applyFont="1" applyFill="1" applyBorder="1" applyAlignment="1" applyProtection="1">
      <alignment vertical="center" wrapText="1"/>
      <protection locked="0"/>
    </xf>
    <xf numFmtId="0" fontId="4" fillId="0" borderId="73" xfId="0" applyFont="1" applyFill="1" applyBorder="1" applyAlignment="1" applyProtection="1">
      <alignment vertical="center" wrapText="1"/>
      <protection locked="0"/>
    </xf>
    <xf numFmtId="0" fontId="4" fillId="0" borderId="68" xfId="0" applyFont="1" applyFill="1" applyBorder="1" applyAlignment="1" applyProtection="1">
      <alignment vertical="center" wrapText="1"/>
      <protection locked="0"/>
    </xf>
    <xf numFmtId="0" fontId="4" fillId="0" borderId="58" xfId="0" applyFont="1" applyFill="1" applyBorder="1" applyAlignment="1" applyProtection="1">
      <alignment vertical="center" wrapText="1"/>
      <protection locked="0"/>
    </xf>
    <xf numFmtId="0" fontId="4" fillId="0" borderId="72" xfId="0" applyFont="1" applyFill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vertical="center" wrapText="1"/>
      <protection locked="0"/>
    </xf>
    <xf numFmtId="0" fontId="4" fillId="0" borderId="22" xfId="0" applyFont="1" applyFill="1" applyBorder="1" applyAlignment="1" applyProtection="1">
      <alignment vertical="center" wrapText="1"/>
      <protection locked="0"/>
    </xf>
    <xf numFmtId="4" fontId="4" fillId="0" borderId="82" xfId="0" applyNumberFormat="1" applyFont="1" applyFill="1" applyBorder="1" applyAlignment="1">
      <alignment horizontal="right" vertical="center"/>
    </xf>
    <xf numFmtId="4" fontId="4" fillId="0" borderId="83" xfId="0" applyNumberFormat="1" applyFont="1" applyFill="1" applyBorder="1" applyAlignment="1">
      <alignment horizontal="right" vertical="center"/>
    </xf>
    <xf numFmtId="172" fontId="4" fillId="0" borderId="73" xfId="45" applyNumberFormat="1" applyFont="1" applyFill="1" applyBorder="1" applyAlignment="1" applyProtection="1">
      <alignment horizontal="right" vertical="center" wrapText="1"/>
      <protection locked="0"/>
    </xf>
    <xf numFmtId="172" fontId="4" fillId="0" borderId="58" xfId="45" applyNumberFormat="1" applyFont="1" applyFill="1" applyBorder="1" applyAlignment="1" applyProtection="1">
      <alignment horizontal="right" vertical="center" wrapText="1"/>
      <protection locked="0"/>
    </xf>
    <xf numFmtId="172" fontId="4" fillId="0" borderId="72" xfId="45" applyNumberFormat="1" applyFont="1" applyFill="1" applyBorder="1" applyAlignment="1" applyProtection="1">
      <alignment horizontal="right" vertical="center" wrapText="1"/>
      <protection locked="0"/>
    </xf>
    <xf numFmtId="172" fontId="3" fillId="43" borderId="57" xfId="0" applyNumberFormat="1" applyFont="1" applyFill="1" applyBorder="1" applyAlignment="1" applyProtection="1">
      <alignment horizontal="left" vertical="center" wrapText="1"/>
      <protection/>
    </xf>
    <xf numFmtId="172" fontId="3" fillId="43" borderId="72" xfId="0" applyNumberFormat="1" applyFont="1" applyFill="1" applyBorder="1" applyAlignment="1" applyProtection="1">
      <alignment horizontal="left" vertical="center" wrapText="1"/>
      <protection/>
    </xf>
    <xf numFmtId="0" fontId="3" fillId="43" borderId="35" xfId="0" applyFont="1" applyFill="1" applyBorder="1" applyAlignment="1">
      <alignment horizontal="center" vertical="center" wrapText="1"/>
    </xf>
    <xf numFmtId="174" fontId="4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3" fillId="47" borderId="73" xfId="0" applyFont="1" applyFill="1" applyBorder="1" applyAlignment="1" applyProtection="1" quotePrefix="1">
      <alignment horizontal="center" vertical="center" wrapText="1"/>
      <protection/>
    </xf>
    <xf numFmtId="0" fontId="3" fillId="47" borderId="58" xfId="0" applyFont="1" applyFill="1" applyBorder="1" applyAlignment="1" applyProtection="1" quotePrefix="1">
      <alignment horizontal="center" vertical="center" wrapText="1"/>
      <protection/>
    </xf>
    <xf numFmtId="0" fontId="3" fillId="47" borderId="72" xfId="0" applyFont="1" applyFill="1" applyBorder="1" applyAlignment="1" applyProtection="1" quotePrefix="1">
      <alignment horizontal="center" vertical="center" wrapText="1"/>
      <protection/>
    </xf>
    <xf numFmtId="4" fontId="4" fillId="0" borderId="58" xfId="0" applyNumberFormat="1" applyFont="1" applyFill="1" applyBorder="1" applyAlignment="1">
      <alignment horizontal="right" vertical="center"/>
    </xf>
    <xf numFmtId="49" fontId="3" fillId="47" borderId="57" xfId="0" applyNumberFormat="1" applyFont="1" applyFill="1" applyBorder="1" applyAlignment="1" applyProtection="1">
      <alignment horizontal="center" vertical="center"/>
      <protection/>
    </xf>
    <xf numFmtId="49" fontId="3" fillId="47" borderId="11" xfId="0" applyNumberFormat="1" applyFont="1" applyFill="1" applyBorder="1" applyAlignment="1" applyProtection="1">
      <alignment horizontal="center" vertical="center"/>
      <protection/>
    </xf>
    <xf numFmtId="49" fontId="3" fillId="47" borderId="22" xfId="0" applyNumberFormat="1" applyFont="1" applyFill="1" applyBorder="1" applyAlignment="1" applyProtection="1">
      <alignment horizontal="center" vertical="center" wrapText="1"/>
      <protection/>
    </xf>
    <xf numFmtId="172" fontId="3" fillId="43" borderId="57" xfId="0" applyNumberFormat="1" applyFont="1" applyFill="1" applyBorder="1" applyAlignment="1" applyProtection="1">
      <alignment horizontal="center" vertical="center"/>
      <protection/>
    </xf>
    <xf numFmtId="4" fontId="4" fillId="0" borderId="73" xfId="0" applyNumberFormat="1" applyFont="1" applyFill="1" applyBorder="1" applyAlignment="1">
      <alignment horizontal="center" vertical="center"/>
    </xf>
    <xf numFmtId="4" fontId="4" fillId="0" borderId="72" xfId="0" applyNumberFormat="1" applyFont="1" applyFill="1" applyBorder="1" applyAlignment="1">
      <alignment horizontal="center" vertical="center"/>
    </xf>
    <xf numFmtId="172" fontId="5" fillId="35" borderId="67" xfId="45" applyNumberFormat="1" applyFont="1" applyFill="1" applyBorder="1" applyAlignment="1" applyProtection="1">
      <alignment horizontal="center"/>
      <protection locked="0"/>
    </xf>
    <xf numFmtId="0" fontId="12" fillId="0" borderId="66" xfId="0" applyFont="1" applyBorder="1" applyAlignment="1">
      <alignment horizontal="right" vertical="center" wrapText="1"/>
    </xf>
    <xf numFmtId="0" fontId="12" fillId="0" borderId="43" xfId="0" applyFont="1" applyBorder="1" applyAlignment="1">
      <alignment horizontal="right" vertical="center" wrapText="1"/>
    </xf>
    <xf numFmtId="3" fontId="4" fillId="43" borderId="81" xfId="0" applyNumberFormat="1" applyFont="1" applyFill="1" applyBorder="1" applyAlignment="1">
      <alignment horizontal="center" vertical="center"/>
    </xf>
    <xf numFmtId="3" fontId="8" fillId="43" borderId="81" xfId="0" applyNumberFormat="1" applyFont="1" applyFill="1" applyBorder="1" applyAlignment="1">
      <alignment horizontal="center" vertical="center"/>
    </xf>
    <xf numFmtId="3" fontId="8" fillId="43" borderId="61" xfId="0" applyNumberFormat="1" applyFont="1" applyFill="1" applyBorder="1" applyAlignment="1">
      <alignment horizontal="center" vertical="center"/>
    </xf>
    <xf numFmtId="3" fontId="3" fillId="43" borderId="67" xfId="0" applyNumberFormat="1" applyFont="1" applyFill="1" applyBorder="1" applyAlignment="1">
      <alignment horizontal="center" vertical="center"/>
    </xf>
    <xf numFmtId="172" fontId="3" fillId="43" borderId="43" xfId="0" applyNumberFormat="1" applyFont="1" applyFill="1" applyBorder="1" applyAlignment="1" applyProtection="1">
      <alignment horizontal="center" vertical="center"/>
      <protection/>
    </xf>
    <xf numFmtId="0" fontId="6" fillId="38" borderId="10" xfId="0" applyFont="1" applyFill="1" applyBorder="1" applyAlignment="1">
      <alignment horizontal="left"/>
    </xf>
    <xf numFmtId="0" fontId="9" fillId="38" borderId="84" xfId="0" applyFont="1" applyFill="1" applyBorder="1" applyAlignment="1">
      <alignment horizontal="left"/>
    </xf>
    <xf numFmtId="0" fontId="9" fillId="38" borderId="2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20" xfId="0" applyFont="1" applyFill="1" applyBorder="1" applyAlignment="1">
      <alignment horizontal="left"/>
    </xf>
    <xf numFmtId="0" fontId="6" fillId="40" borderId="10" xfId="0" applyFont="1" applyFill="1" applyBorder="1" applyAlignment="1">
      <alignment horizontal="left"/>
    </xf>
    <xf numFmtId="0" fontId="9" fillId="40" borderId="20" xfId="0" applyFont="1" applyFill="1" applyBorder="1" applyAlignment="1">
      <alignment horizontal="left"/>
    </xf>
    <xf numFmtId="3" fontId="11" fillId="36" borderId="18" xfId="0" applyNumberFormat="1" applyFont="1" applyFill="1" applyBorder="1" applyAlignment="1">
      <alignment horizontal="center"/>
    </xf>
    <xf numFmtId="3" fontId="11" fillId="36" borderId="18" xfId="0" applyNumberFormat="1" applyFont="1" applyFill="1" applyBorder="1" applyAlignment="1">
      <alignment horizontal="center"/>
    </xf>
    <xf numFmtId="3" fontId="11" fillId="36" borderId="25" xfId="0" applyNumberFormat="1" applyFont="1" applyFill="1" applyBorder="1" applyAlignment="1">
      <alignment horizontal="center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_Plán 2003.Inávrh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2"/>
  <sheetViews>
    <sheetView zoomScalePageLayoutView="0" workbookViewId="0" topLeftCell="B154">
      <selection activeCell="I169" sqref="I169:L174"/>
    </sheetView>
  </sheetViews>
  <sheetFormatPr defaultColWidth="9.140625" defaultRowHeight="15"/>
  <cols>
    <col min="1" max="1" width="9.140625" style="1" customWidth="1"/>
    <col min="2" max="2" width="38.00390625" style="1" customWidth="1"/>
    <col min="3" max="3" width="6.421875" style="1" customWidth="1"/>
    <col min="4" max="5" width="9.140625" style="1" customWidth="1"/>
    <col min="6" max="6" width="14.28125" style="1" customWidth="1"/>
    <col min="7" max="7" width="15.421875" style="1" hidden="1" customWidth="1"/>
    <col min="8" max="12" width="12.140625" style="1" customWidth="1"/>
    <col min="13" max="13" width="53.421875" style="1" customWidth="1"/>
    <col min="14" max="14" width="9.57421875" style="1" bestFit="1" customWidth="1"/>
    <col min="15" max="15" width="10.28125" style="1" bestFit="1" customWidth="1"/>
    <col min="16" max="16384" width="9.140625" style="1" customWidth="1"/>
  </cols>
  <sheetData>
    <row r="1" ht="12.75">
      <c r="M1" s="177" t="s">
        <v>620</v>
      </c>
    </row>
    <row r="2" spans="2:13" ht="14.25">
      <c r="B2" s="428" t="s">
        <v>624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</row>
    <row r="3" spans="12:13" ht="13.5" thickBot="1">
      <c r="L3" s="177"/>
      <c r="M3" s="177" t="s">
        <v>270</v>
      </c>
    </row>
    <row r="4" spans="2:13" ht="12.75" customHeight="1">
      <c r="B4" s="429" t="s">
        <v>1</v>
      </c>
      <c r="C4" s="432" t="s">
        <v>76</v>
      </c>
      <c r="D4" s="432" t="s">
        <v>77</v>
      </c>
      <c r="E4" s="432"/>
      <c r="F4" s="432" t="s">
        <v>450</v>
      </c>
      <c r="G4" s="432" t="s">
        <v>78</v>
      </c>
      <c r="H4" s="432" t="s">
        <v>79</v>
      </c>
      <c r="I4" s="432">
        <v>2011</v>
      </c>
      <c r="J4" s="432">
        <v>2012</v>
      </c>
      <c r="K4" s="432">
        <v>2013</v>
      </c>
      <c r="L4" s="432">
        <v>2014</v>
      </c>
      <c r="M4" s="442" t="s">
        <v>609</v>
      </c>
    </row>
    <row r="5" spans="2:13" ht="12.75">
      <c r="B5" s="430"/>
      <c r="C5" s="433"/>
      <c r="D5" s="433"/>
      <c r="E5" s="433"/>
      <c r="F5" s="433"/>
      <c r="G5" s="433"/>
      <c r="H5" s="433"/>
      <c r="I5" s="433"/>
      <c r="J5" s="433"/>
      <c r="K5" s="433"/>
      <c r="L5" s="433"/>
      <c r="M5" s="443"/>
    </row>
    <row r="6" spans="2:13" ht="13.5" thickBot="1">
      <c r="B6" s="431"/>
      <c r="C6" s="434"/>
      <c r="D6" s="379" t="s">
        <v>80</v>
      </c>
      <c r="E6" s="379" t="s">
        <v>81</v>
      </c>
      <c r="F6" s="434"/>
      <c r="G6" s="434"/>
      <c r="H6" s="434"/>
      <c r="I6" s="434"/>
      <c r="J6" s="434"/>
      <c r="K6" s="434"/>
      <c r="L6" s="434"/>
      <c r="M6" s="444"/>
    </row>
    <row r="7" spans="2:13" ht="15" customHeight="1" thickBot="1">
      <c r="B7" s="425" t="s">
        <v>285</v>
      </c>
      <c r="C7" s="426"/>
      <c r="D7" s="426"/>
      <c r="E7" s="426"/>
      <c r="F7" s="426"/>
      <c r="G7" s="426"/>
      <c r="H7" s="426"/>
      <c r="I7" s="426"/>
      <c r="J7" s="426"/>
      <c r="K7" s="426"/>
      <c r="L7" s="426"/>
      <c r="M7" s="427"/>
    </row>
    <row r="8" spans="2:13" ht="15.75" customHeight="1" thickBot="1">
      <c r="B8" s="445" t="s">
        <v>271</v>
      </c>
      <c r="C8" s="446"/>
      <c r="D8" s="446"/>
      <c r="E8" s="446"/>
      <c r="F8" s="446"/>
      <c r="G8" s="446"/>
      <c r="H8" s="446"/>
      <c r="I8" s="446"/>
      <c r="J8" s="446"/>
      <c r="K8" s="446"/>
      <c r="L8" s="446"/>
      <c r="M8" s="447"/>
    </row>
    <row r="9" spans="2:13" ht="25.5" customHeight="1">
      <c r="B9" s="176" t="s">
        <v>253</v>
      </c>
      <c r="C9" s="187">
        <v>0.31</v>
      </c>
      <c r="D9" s="175" t="s">
        <v>98</v>
      </c>
      <c r="E9" s="175" t="s">
        <v>112</v>
      </c>
      <c r="F9" s="33">
        <v>1299888.58</v>
      </c>
      <c r="G9" s="188">
        <v>1202137.53</v>
      </c>
      <c r="H9" s="395">
        <v>574147.25</v>
      </c>
      <c r="I9" s="189">
        <v>620782</v>
      </c>
      <c r="J9" s="33">
        <f>F9-H9-I9</f>
        <v>104959.33000000007</v>
      </c>
      <c r="K9" s="33"/>
      <c r="L9" s="33"/>
      <c r="M9" s="358" t="s">
        <v>569</v>
      </c>
    </row>
    <row r="10" spans="2:13" ht="25.5" customHeight="1">
      <c r="B10" s="120" t="s">
        <v>100</v>
      </c>
      <c r="C10" s="98">
        <v>2</v>
      </c>
      <c r="D10" s="103" t="s">
        <v>101</v>
      </c>
      <c r="E10" s="103" t="s">
        <v>447</v>
      </c>
      <c r="F10" s="27">
        <v>2298666</v>
      </c>
      <c r="G10" s="116">
        <v>2270115.07</v>
      </c>
      <c r="H10" s="394">
        <v>174910.56</v>
      </c>
      <c r="I10" s="119">
        <v>1717184</v>
      </c>
      <c r="J10" s="33">
        <f>F10-H10-I10</f>
        <v>406571.43999999994</v>
      </c>
      <c r="K10" s="27"/>
      <c r="L10" s="27"/>
      <c r="M10" s="358" t="s">
        <v>570</v>
      </c>
    </row>
    <row r="11" spans="2:13" ht="25.5" customHeight="1">
      <c r="B11" s="120" t="s">
        <v>255</v>
      </c>
      <c r="C11" s="98">
        <v>1.438</v>
      </c>
      <c r="D11" s="97" t="s">
        <v>140</v>
      </c>
      <c r="E11" s="97" t="s">
        <v>97</v>
      </c>
      <c r="F11" s="27">
        <v>3807301.17</v>
      </c>
      <c r="G11" s="27">
        <v>3675450</v>
      </c>
      <c r="H11" s="387">
        <v>3538901.17</v>
      </c>
      <c r="I11" s="111">
        <f>F11-H11</f>
        <v>268400</v>
      </c>
      <c r="J11" s="104"/>
      <c r="K11" s="178"/>
      <c r="L11" s="178"/>
      <c r="M11" s="364"/>
    </row>
    <row r="12" spans="2:13" ht="25.5" customHeight="1">
      <c r="B12" s="120" t="s">
        <v>141</v>
      </c>
      <c r="C12" s="98">
        <v>0.09</v>
      </c>
      <c r="D12" s="97" t="s">
        <v>142</v>
      </c>
      <c r="E12" s="97" t="s">
        <v>99</v>
      </c>
      <c r="F12" s="27">
        <v>435086.66</v>
      </c>
      <c r="G12" s="27">
        <v>413900</v>
      </c>
      <c r="H12" s="387">
        <v>235104.96</v>
      </c>
      <c r="I12" s="111">
        <v>199982</v>
      </c>
      <c r="J12" s="104"/>
      <c r="K12" s="178"/>
      <c r="L12" s="178"/>
      <c r="M12" s="364"/>
    </row>
    <row r="13" spans="2:13" ht="25.5" customHeight="1">
      <c r="B13" s="120" t="s">
        <v>143</v>
      </c>
      <c r="C13" s="98">
        <v>0.155</v>
      </c>
      <c r="D13" s="97" t="s">
        <v>142</v>
      </c>
      <c r="E13" s="97" t="s">
        <v>112</v>
      </c>
      <c r="F13" s="27">
        <v>377891</v>
      </c>
      <c r="G13" s="27">
        <v>356986</v>
      </c>
      <c r="H13" s="387">
        <v>14891</v>
      </c>
      <c r="I13" s="111">
        <v>363000</v>
      </c>
      <c r="J13" s="104"/>
      <c r="K13" s="178"/>
      <c r="L13" s="178"/>
      <c r="M13" s="364"/>
    </row>
    <row r="14" spans="2:13" ht="25.5" customHeight="1" thickBot="1">
      <c r="B14" s="190" t="s">
        <v>287</v>
      </c>
      <c r="C14" s="121">
        <v>0.21</v>
      </c>
      <c r="D14" s="124" t="s">
        <v>144</v>
      </c>
      <c r="E14" s="124" t="s">
        <v>145</v>
      </c>
      <c r="F14" s="68">
        <v>871500</v>
      </c>
      <c r="G14" s="68">
        <v>660000</v>
      </c>
      <c r="H14" s="390">
        <v>26456</v>
      </c>
      <c r="I14" s="112">
        <v>5000</v>
      </c>
      <c r="J14" s="108">
        <v>180044</v>
      </c>
      <c r="K14" s="191"/>
      <c r="L14" s="191"/>
      <c r="M14" s="365"/>
    </row>
    <row r="15" spans="2:13" ht="13.5" thickBot="1">
      <c r="B15" s="416" t="s">
        <v>278</v>
      </c>
      <c r="C15" s="417"/>
      <c r="D15" s="417"/>
      <c r="E15" s="417"/>
      <c r="F15" s="192">
        <f>SUM(F9:F14)</f>
        <v>9090333.41</v>
      </c>
      <c r="G15" s="192">
        <f aca="true" t="shared" si="0" ref="G15:L15">SUM(G9:G14)</f>
        <v>8578588.6</v>
      </c>
      <c r="H15" s="192">
        <f t="shared" si="0"/>
        <v>4564410.94</v>
      </c>
      <c r="I15" s="192">
        <f t="shared" si="0"/>
        <v>3174348</v>
      </c>
      <c r="J15" s="192">
        <f t="shared" si="0"/>
        <v>691574.77</v>
      </c>
      <c r="K15" s="192">
        <f t="shared" si="0"/>
        <v>0</v>
      </c>
      <c r="L15" s="192">
        <f t="shared" si="0"/>
        <v>0</v>
      </c>
      <c r="M15" s="193"/>
    </row>
    <row r="16" spans="2:13" ht="15" customHeight="1" thickBot="1">
      <c r="B16" s="418" t="s">
        <v>273</v>
      </c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20"/>
    </row>
    <row r="17" spans="2:13" ht="25.5" customHeight="1">
      <c r="B17" s="176" t="s">
        <v>103</v>
      </c>
      <c r="C17" s="187">
        <v>6.6</v>
      </c>
      <c r="D17" s="175" t="s">
        <v>104</v>
      </c>
      <c r="E17" s="175" t="s">
        <v>105</v>
      </c>
      <c r="F17" s="33">
        <v>9732103.54</v>
      </c>
      <c r="G17" s="188">
        <v>8994729.54</v>
      </c>
      <c r="H17" s="395">
        <v>8427370.76</v>
      </c>
      <c r="I17" s="189">
        <v>1304732.78</v>
      </c>
      <c r="J17" s="33"/>
      <c r="K17" s="33"/>
      <c r="L17" s="33"/>
      <c r="M17" s="332" t="s">
        <v>626</v>
      </c>
    </row>
    <row r="18" spans="2:13" ht="25.5" customHeight="1">
      <c r="B18" s="120" t="s">
        <v>622</v>
      </c>
      <c r="C18" s="102">
        <v>0.12</v>
      </c>
      <c r="D18" s="103" t="s">
        <v>105</v>
      </c>
      <c r="E18" s="103" t="s">
        <v>97</v>
      </c>
      <c r="F18" s="27">
        <v>1502391.22</v>
      </c>
      <c r="G18" s="116">
        <v>1469691.74</v>
      </c>
      <c r="H18" s="394">
        <v>26299.48</v>
      </c>
      <c r="I18" s="119">
        <v>1476091.74</v>
      </c>
      <c r="J18" s="27"/>
      <c r="K18" s="27"/>
      <c r="L18" s="27"/>
      <c r="M18" s="332" t="s">
        <v>626</v>
      </c>
    </row>
    <row r="19" spans="2:13" ht="25.5" customHeight="1">
      <c r="B19" s="114" t="s">
        <v>256</v>
      </c>
      <c r="C19" s="98">
        <v>2.121</v>
      </c>
      <c r="D19" s="97" t="s">
        <v>146</v>
      </c>
      <c r="E19" s="97" t="s">
        <v>132</v>
      </c>
      <c r="F19" s="27">
        <v>3640960</v>
      </c>
      <c r="G19" s="27">
        <v>3582000</v>
      </c>
      <c r="H19" s="387">
        <v>2206460.2</v>
      </c>
      <c r="I19" s="111">
        <v>1434500</v>
      </c>
      <c r="J19" s="104"/>
      <c r="K19" s="27"/>
      <c r="L19" s="27"/>
      <c r="M19" s="183"/>
    </row>
    <row r="20" spans="2:13" ht="25.5" customHeight="1">
      <c r="B20" s="120" t="s">
        <v>147</v>
      </c>
      <c r="C20" s="98">
        <v>0.2</v>
      </c>
      <c r="D20" s="97" t="s">
        <v>148</v>
      </c>
      <c r="E20" s="97" t="s">
        <v>149</v>
      </c>
      <c r="F20" s="27">
        <v>802796</v>
      </c>
      <c r="G20" s="27">
        <v>802796</v>
      </c>
      <c r="H20" s="387">
        <v>430295.38</v>
      </c>
      <c r="I20" s="111">
        <v>372501</v>
      </c>
      <c r="J20" s="104"/>
      <c r="K20" s="27"/>
      <c r="L20" s="27"/>
      <c r="M20" s="183"/>
    </row>
    <row r="21" spans="2:13" ht="25.5" customHeight="1">
      <c r="B21" s="120" t="s">
        <v>257</v>
      </c>
      <c r="C21" s="98">
        <v>0.3</v>
      </c>
      <c r="D21" s="97" t="s">
        <v>148</v>
      </c>
      <c r="E21" s="97" t="s">
        <v>97</v>
      </c>
      <c r="F21" s="27">
        <v>2149172</v>
      </c>
      <c r="G21" s="27">
        <v>1903850</v>
      </c>
      <c r="H21" s="387">
        <v>1033463.02</v>
      </c>
      <c r="I21" s="111">
        <v>935700</v>
      </c>
      <c r="J21" s="104">
        <f>F21-H21-I21</f>
        <v>180008.97999999998</v>
      </c>
      <c r="K21" s="27"/>
      <c r="L21" s="27"/>
      <c r="M21" s="183"/>
    </row>
    <row r="22" spans="2:13" ht="25.5" customHeight="1">
      <c r="B22" s="120" t="s">
        <v>258</v>
      </c>
      <c r="C22" s="118">
        <v>0.693</v>
      </c>
      <c r="D22" s="103" t="s">
        <v>150</v>
      </c>
      <c r="E22" s="103" t="s">
        <v>151</v>
      </c>
      <c r="F22" s="27">
        <v>3686812.37</v>
      </c>
      <c r="G22" s="27">
        <v>3381812.37</v>
      </c>
      <c r="H22" s="387">
        <v>124155.81</v>
      </c>
      <c r="I22" s="111">
        <v>3386812.36</v>
      </c>
      <c r="J22" s="104">
        <f>F22-H22-I22</f>
        <v>175844.2000000002</v>
      </c>
      <c r="K22" s="27"/>
      <c r="L22" s="27"/>
      <c r="M22" s="332" t="s">
        <v>606</v>
      </c>
    </row>
    <row r="23" spans="2:13" ht="25.5" customHeight="1">
      <c r="B23" s="105" t="s">
        <v>187</v>
      </c>
      <c r="C23" s="98">
        <v>0.07</v>
      </c>
      <c r="D23" s="97" t="s">
        <v>105</v>
      </c>
      <c r="E23" s="97" t="s">
        <v>109</v>
      </c>
      <c r="F23" s="27">
        <v>335406</v>
      </c>
      <c r="G23" s="27">
        <v>333000</v>
      </c>
      <c r="H23" s="387">
        <v>0</v>
      </c>
      <c r="I23" s="111">
        <f>F23-H23</f>
        <v>335406</v>
      </c>
      <c r="J23" s="27"/>
      <c r="K23" s="27"/>
      <c r="L23" s="27"/>
      <c r="M23" s="183"/>
    </row>
    <row r="24" spans="2:13" ht="25.5" customHeight="1">
      <c r="B24" s="120" t="s">
        <v>188</v>
      </c>
      <c r="C24" s="98">
        <v>0.095</v>
      </c>
      <c r="D24" s="97" t="s">
        <v>105</v>
      </c>
      <c r="E24" s="97" t="s">
        <v>132</v>
      </c>
      <c r="F24" s="27">
        <v>438413</v>
      </c>
      <c r="G24" s="27">
        <v>506000</v>
      </c>
      <c r="H24" s="387">
        <v>0</v>
      </c>
      <c r="I24" s="111">
        <f>F24-H24</f>
        <v>438413</v>
      </c>
      <c r="J24" s="27"/>
      <c r="K24" s="27"/>
      <c r="L24" s="27"/>
      <c r="M24" s="332" t="s">
        <v>629</v>
      </c>
    </row>
    <row r="25" spans="2:13" ht="25.5" customHeight="1" thickBot="1">
      <c r="B25" s="115" t="s">
        <v>189</v>
      </c>
      <c r="C25" s="121">
        <v>0.16</v>
      </c>
      <c r="D25" s="124" t="s">
        <v>107</v>
      </c>
      <c r="E25" s="124" t="s">
        <v>145</v>
      </c>
      <c r="F25" s="68">
        <v>594983.9</v>
      </c>
      <c r="G25" s="68">
        <v>563156.82</v>
      </c>
      <c r="H25" s="390">
        <v>567031.88</v>
      </c>
      <c r="I25" s="112">
        <v>27952</v>
      </c>
      <c r="J25" s="68"/>
      <c r="K25" s="68"/>
      <c r="L25" s="68"/>
      <c r="M25" s="284" t="s">
        <v>512</v>
      </c>
    </row>
    <row r="26" spans="2:13" ht="13.5" thickBot="1">
      <c r="B26" s="416" t="s">
        <v>279</v>
      </c>
      <c r="C26" s="417"/>
      <c r="D26" s="417"/>
      <c r="E26" s="417"/>
      <c r="F26" s="192">
        <f>SUM(F17:F25)</f>
        <v>22883038.029999997</v>
      </c>
      <c r="G26" s="192">
        <f aca="true" t="shared" si="1" ref="G26:L26">SUM(G17:G25)</f>
        <v>21537036.47</v>
      </c>
      <c r="H26" s="192">
        <f t="shared" si="1"/>
        <v>12815076.530000003</v>
      </c>
      <c r="I26" s="192">
        <f t="shared" si="1"/>
        <v>9712108.879999999</v>
      </c>
      <c r="J26" s="192">
        <f t="shared" si="1"/>
        <v>355853.18000000017</v>
      </c>
      <c r="K26" s="192">
        <f t="shared" si="1"/>
        <v>0</v>
      </c>
      <c r="L26" s="192">
        <f t="shared" si="1"/>
        <v>0</v>
      </c>
      <c r="M26" s="193"/>
    </row>
    <row r="27" spans="2:13" ht="15" customHeight="1" thickBot="1">
      <c r="B27" s="418" t="s">
        <v>274</v>
      </c>
      <c r="C27" s="419"/>
      <c r="D27" s="419"/>
      <c r="E27" s="419"/>
      <c r="F27" s="419"/>
      <c r="G27" s="419"/>
      <c r="H27" s="419"/>
      <c r="I27" s="419"/>
      <c r="J27" s="419"/>
      <c r="K27" s="419"/>
      <c r="L27" s="419"/>
      <c r="M27" s="420"/>
    </row>
    <row r="28" spans="2:13" ht="25.5" customHeight="1">
      <c r="B28" s="194" t="s">
        <v>214</v>
      </c>
      <c r="C28" s="106">
        <v>3.65</v>
      </c>
      <c r="D28" s="107" t="s">
        <v>550</v>
      </c>
      <c r="E28" s="107" t="s">
        <v>149</v>
      </c>
      <c r="F28" s="12">
        <v>12619517.6</v>
      </c>
      <c r="G28" s="12">
        <v>12178104.6</v>
      </c>
      <c r="H28" s="389">
        <v>9550559.93</v>
      </c>
      <c r="I28" s="109">
        <v>2915028</v>
      </c>
      <c r="J28" s="198">
        <v>153930</v>
      </c>
      <c r="K28" s="33"/>
      <c r="L28" s="33"/>
      <c r="M28" s="186"/>
    </row>
    <row r="29" spans="2:13" ht="25.5" customHeight="1">
      <c r="B29" s="120" t="s">
        <v>82</v>
      </c>
      <c r="C29" s="100" t="s">
        <v>83</v>
      </c>
      <c r="D29" s="99" t="s">
        <v>142</v>
      </c>
      <c r="E29" s="99" t="s">
        <v>118</v>
      </c>
      <c r="F29" s="20">
        <v>1072481.92</v>
      </c>
      <c r="G29" s="20">
        <v>951817.62</v>
      </c>
      <c r="H29" s="388">
        <v>985122.11</v>
      </c>
      <c r="I29" s="110">
        <v>203</v>
      </c>
      <c r="J29" s="111">
        <v>87360</v>
      </c>
      <c r="K29" s="27"/>
      <c r="L29" s="27"/>
      <c r="M29" s="183"/>
    </row>
    <row r="30" spans="2:13" ht="25.5" customHeight="1">
      <c r="B30" s="120" t="s">
        <v>251</v>
      </c>
      <c r="C30" s="100" t="s">
        <v>83</v>
      </c>
      <c r="D30" s="99" t="s">
        <v>142</v>
      </c>
      <c r="E30" s="99" t="s">
        <v>149</v>
      </c>
      <c r="F30" s="20">
        <v>1511993.49</v>
      </c>
      <c r="G30" s="20">
        <v>1432399.49</v>
      </c>
      <c r="H30" s="388">
        <v>754696.86</v>
      </c>
      <c r="I30" s="110">
        <v>739121</v>
      </c>
      <c r="J30" s="111">
        <v>18176</v>
      </c>
      <c r="K30" s="27"/>
      <c r="L30" s="27"/>
      <c r="M30" s="183"/>
    </row>
    <row r="31" spans="2:13" ht="25.5" customHeight="1">
      <c r="B31" s="120" t="s">
        <v>252</v>
      </c>
      <c r="C31" s="100">
        <v>0.63</v>
      </c>
      <c r="D31" s="99" t="s">
        <v>551</v>
      </c>
      <c r="E31" s="99" t="s">
        <v>151</v>
      </c>
      <c r="F31" s="20">
        <v>6023532</v>
      </c>
      <c r="G31" s="20">
        <v>4272116.57</v>
      </c>
      <c r="H31" s="388">
        <v>4348870.58</v>
      </c>
      <c r="I31" s="110">
        <v>1099345</v>
      </c>
      <c r="J31" s="27">
        <f>F31-H31-I31</f>
        <v>575316.4199999999</v>
      </c>
      <c r="K31" s="27"/>
      <c r="L31" s="27"/>
      <c r="M31" s="332" t="s">
        <v>626</v>
      </c>
    </row>
    <row r="32" spans="2:13" ht="25.5" customHeight="1">
      <c r="B32" s="120" t="s">
        <v>254</v>
      </c>
      <c r="C32" s="102">
        <v>0.32</v>
      </c>
      <c r="D32" s="103" t="s">
        <v>107</v>
      </c>
      <c r="E32" s="103" t="s">
        <v>97</v>
      </c>
      <c r="F32" s="27">
        <v>1256364.54</v>
      </c>
      <c r="G32" s="116">
        <v>1202420.02</v>
      </c>
      <c r="H32" s="394">
        <v>46211.04</v>
      </c>
      <c r="I32" s="119">
        <v>1210154</v>
      </c>
      <c r="J32" s="171"/>
      <c r="K32" s="178"/>
      <c r="L32" s="178"/>
      <c r="M32" s="332" t="s">
        <v>626</v>
      </c>
    </row>
    <row r="33" spans="2:13" ht="25.5" customHeight="1">
      <c r="B33" s="120" t="s">
        <v>259</v>
      </c>
      <c r="C33" s="98">
        <v>1.6</v>
      </c>
      <c r="D33" s="97" t="s">
        <v>152</v>
      </c>
      <c r="E33" s="97" t="s">
        <v>112</v>
      </c>
      <c r="F33" s="27">
        <v>9010855.54</v>
      </c>
      <c r="G33" s="27">
        <v>7530000</v>
      </c>
      <c r="H33" s="387">
        <v>6473658.43</v>
      </c>
      <c r="I33" s="111">
        <v>2537197</v>
      </c>
      <c r="J33" s="173"/>
      <c r="K33" s="27"/>
      <c r="L33" s="27"/>
      <c r="M33" s="183"/>
    </row>
    <row r="34" spans="2:13" ht="25.5" customHeight="1">
      <c r="B34" s="120" t="s">
        <v>260</v>
      </c>
      <c r="C34" s="98">
        <v>1.078</v>
      </c>
      <c r="D34" s="97" t="s">
        <v>153</v>
      </c>
      <c r="E34" s="97" t="s">
        <v>112</v>
      </c>
      <c r="F34" s="27">
        <v>5473120.13</v>
      </c>
      <c r="G34" s="27">
        <v>4600000</v>
      </c>
      <c r="H34" s="387">
        <v>4220820.13</v>
      </c>
      <c r="I34" s="111">
        <v>505000</v>
      </c>
      <c r="J34" s="104">
        <f>F34-H34-I34</f>
        <v>747300</v>
      </c>
      <c r="K34" s="27"/>
      <c r="L34" s="27"/>
      <c r="M34" s="332" t="s">
        <v>512</v>
      </c>
    </row>
    <row r="35" spans="2:13" ht="25.5" customHeight="1">
      <c r="B35" s="120" t="s">
        <v>261</v>
      </c>
      <c r="C35" s="98">
        <v>1.1</v>
      </c>
      <c r="D35" s="97" t="s">
        <v>154</v>
      </c>
      <c r="E35" s="97" t="s">
        <v>149</v>
      </c>
      <c r="F35" s="27">
        <v>1060519.39</v>
      </c>
      <c r="G35" s="27">
        <v>1030000</v>
      </c>
      <c r="H35" s="387">
        <v>222698.35</v>
      </c>
      <c r="I35" s="111">
        <v>56000</v>
      </c>
      <c r="J35" s="104">
        <f>F35-H35-I35</f>
        <v>781821.0399999999</v>
      </c>
      <c r="K35" s="27"/>
      <c r="L35" s="27"/>
      <c r="M35" s="183"/>
    </row>
    <row r="36" spans="2:13" ht="25.5" customHeight="1">
      <c r="B36" s="105" t="s">
        <v>262</v>
      </c>
      <c r="C36" s="118">
        <v>1.1</v>
      </c>
      <c r="D36" s="103" t="s">
        <v>144</v>
      </c>
      <c r="E36" s="103" t="s">
        <v>119</v>
      </c>
      <c r="F36" s="27">
        <v>2802982.91</v>
      </c>
      <c r="G36" s="27">
        <v>2600500</v>
      </c>
      <c r="H36" s="387">
        <v>349361.21</v>
      </c>
      <c r="I36" s="111">
        <v>1350000</v>
      </c>
      <c r="J36" s="104">
        <f>F36-H36-I36</f>
        <v>1103621.7000000002</v>
      </c>
      <c r="K36" s="27"/>
      <c r="L36" s="27"/>
      <c r="M36" s="183"/>
    </row>
    <row r="37" spans="2:13" ht="25.5" customHeight="1">
      <c r="B37" s="105" t="s">
        <v>155</v>
      </c>
      <c r="C37" s="98">
        <v>1</v>
      </c>
      <c r="D37" s="97" t="s">
        <v>136</v>
      </c>
      <c r="E37" s="97" t="s">
        <v>156</v>
      </c>
      <c r="F37" s="27">
        <v>3613741.92</v>
      </c>
      <c r="G37" s="27">
        <v>3324956.92</v>
      </c>
      <c r="H37" s="387">
        <v>3603333.34</v>
      </c>
      <c r="I37" s="111">
        <v>10408.36</v>
      </c>
      <c r="J37" s="104"/>
      <c r="K37" s="27"/>
      <c r="L37" s="27"/>
      <c r="M37" s="332" t="s">
        <v>607</v>
      </c>
    </row>
    <row r="38" spans="2:13" ht="25.5" customHeight="1">
      <c r="B38" s="105" t="s">
        <v>263</v>
      </c>
      <c r="C38" s="98">
        <v>0.5</v>
      </c>
      <c r="D38" s="97" t="s">
        <v>157</v>
      </c>
      <c r="E38" s="97" t="s">
        <v>101</v>
      </c>
      <c r="F38" s="27">
        <v>596058</v>
      </c>
      <c r="G38" s="27">
        <v>423509</v>
      </c>
      <c r="H38" s="387">
        <v>591408.28</v>
      </c>
      <c r="I38" s="111">
        <v>4650</v>
      </c>
      <c r="J38" s="104"/>
      <c r="K38" s="27"/>
      <c r="L38" s="27"/>
      <c r="M38" s="332" t="s">
        <v>607</v>
      </c>
    </row>
    <row r="39" spans="2:13" ht="25.5" customHeight="1">
      <c r="B39" s="120" t="s">
        <v>158</v>
      </c>
      <c r="C39" s="98">
        <v>0.25</v>
      </c>
      <c r="D39" s="97" t="s">
        <v>159</v>
      </c>
      <c r="E39" s="97" t="s">
        <v>101</v>
      </c>
      <c r="F39" s="27">
        <v>278866.8</v>
      </c>
      <c r="G39" s="27">
        <v>271200</v>
      </c>
      <c r="H39" s="387">
        <v>277866.61</v>
      </c>
      <c r="I39" s="111">
        <v>1000</v>
      </c>
      <c r="J39" s="104"/>
      <c r="K39" s="27"/>
      <c r="L39" s="27"/>
      <c r="M39" s="332" t="s">
        <v>607</v>
      </c>
    </row>
    <row r="40" spans="2:13" ht="25.5" customHeight="1">
      <c r="B40" s="120" t="s">
        <v>264</v>
      </c>
      <c r="C40" s="98">
        <v>0.4</v>
      </c>
      <c r="D40" s="97" t="s">
        <v>159</v>
      </c>
      <c r="E40" s="97" t="s">
        <v>97</v>
      </c>
      <c r="F40" s="27">
        <v>687636.62</v>
      </c>
      <c r="G40" s="27">
        <v>572110</v>
      </c>
      <c r="H40" s="387">
        <v>351535.98</v>
      </c>
      <c r="I40" s="111">
        <v>54200</v>
      </c>
      <c r="J40" s="104">
        <f>F40-H40-I40</f>
        <v>281900.64</v>
      </c>
      <c r="K40" s="27"/>
      <c r="L40" s="27"/>
      <c r="M40" s="183"/>
    </row>
    <row r="41" spans="2:13" ht="25.5" customHeight="1">
      <c r="B41" s="120" t="s">
        <v>190</v>
      </c>
      <c r="C41" s="98">
        <v>0.541</v>
      </c>
      <c r="D41" s="97" t="s">
        <v>191</v>
      </c>
      <c r="E41" s="97" t="s">
        <v>109</v>
      </c>
      <c r="F41" s="27">
        <v>3875812</v>
      </c>
      <c r="G41" s="27">
        <v>3124950.05</v>
      </c>
      <c r="H41" s="387">
        <v>2898427.8</v>
      </c>
      <c r="I41" s="111">
        <f>F41-H41</f>
        <v>977384.2000000002</v>
      </c>
      <c r="J41" s="27"/>
      <c r="K41" s="27"/>
      <c r="L41" s="27"/>
      <c r="M41" s="183"/>
    </row>
    <row r="42" spans="2:13" ht="25.5" customHeight="1" thickBot="1">
      <c r="B42" s="115" t="s">
        <v>267</v>
      </c>
      <c r="C42" s="121">
        <v>9.45</v>
      </c>
      <c r="D42" s="124" t="s">
        <v>192</v>
      </c>
      <c r="E42" s="124" t="s">
        <v>101</v>
      </c>
      <c r="F42" s="68">
        <v>91778755.38</v>
      </c>
      <c r="G42" s="68">
        <v>90714485.38</v>
      </c>
      <c r="H42" s="390">
        <v>77603510.34</v>
      </c>
      <c r="I42" s="112">
        <v>2856722</v>
      </c>
      <c r="J42" s="68">
        <f>F42-H42-I42</f>
        <v>11318523.039999992</v>
      </c>
      <c r="K42" s="68"/>
      <c r="L42" s="68"/>
      <c r="M42" s="332" t="s">
        <v>627</v>
      </c>
    </row>
    <row r="43" spans="2:13" ht="13.5" thickBot="1">
      <c r="B43" s="416" t="s">
        <v>280</v>
      </c>
      <c r="C43" s="417"/>
      <c r="D43" s="417"/>
      <c r="E43" s="417"/>
      <c r="F43" s="192">
        <f>SUM(F28:F42)</f>
        <v>141662238.23999998</v>
      </c>
      <c r="G43" s="192">
        <f aca="true" t="shared" si="2" ref="G43:L43">SUM(G28:G42)</f>
        <v>134228569.64999998</v>
      </c>
      <c r="H43" s="192">
        <f t="shared" si="2"/>
        <v>112278080.99000001</v>
      </c>
      <c r="I43" s="192">
        <f t="shared" si="2"/>
        <v>14316412.559999999</v>
      </c>
      <c r="J43" s="192">
        <f t="shared" si="2"/>
        <v>15067948.839999992</v>
      </c>
      <c r="K43" s="192">
        <f t="shared" si="2"/>
        <v>0</v>
      </c>
      <c r="L43" s="192">
        <f t="shared" si="2"/>
        <v>0</v>
      </c>
      <c r="M43" s="193"/>
    </row>
    <row r="44" spans="2:13" ht="13.5" thickBot="1">
      <c r="B44" s="421" t="s">
        <v>275</v>
      </c>
      <c r="C44" s="422"/>
      <c r="D44" s="422"/>
      <c r="E44" s="422"/>
      <c r="F44" s="422"/>
      <c r="G44" s="422"/>
      <c r="H44" s="422"/>
      <c r="I44" s="422"/>
      <c r="J44" s="422"/>
      <c r="K44" s="422"/>
      <c r="L44" s="422"/>
      <c r="M44" s="380"/>
    </row>
    <row r="45" spans="2:13" ht="25.5" customHeight="1">
      <c r="B45" s="113" t="s">
        <v>265</v>
      </c>
      <c r="C45" s="196">
        <v>1.5</v>
      </c>
      <c r="D45" s="197" t="s">
        <v>140</v>
      </c>
      <c r="E45" s="197" t="s">
        <v>98</v>
      </c>
      <c r="F45" s="33">
        <v>5842129.72</v>
      </c>
      <c r="G45" s="33">
        <v>4149239.86</v>
      </c>
      <c r="H45" s="386">
        <v>4907511.57</v>
      </c>
      <c r="I45" s="198">
        <v>5180</v>
      </c>
      <c r="J45" s="33">
        <f>F45-H45-I45</f>
        <v>929438.1499999994</v>
      </c>
      <c r="K45" s="33"/>
      <c r="L45" s="33"/>
      <c r="M45" s="199" t="s">
        <v>608</v>
      </c>
    </row>
    <row r="46" spans="2:13" ht="25.5" customHeight="1">
      <c r="B46" s="105" t="s">
        <v>266</v>
      </c>
      <c r="C46" s="102">
        <v>1.6</v>
      </c>
      <c r="D46" s="97" t="s">
        <v>160</v>
      </c>
      <c r="E46" s="97" t="s">
        <v>99</v>
      </c>
      <c r="F46" s="27">
        <v>12057196</v>
      </c>
      <c r="G46" s="27">
        <v>12050841</v>
      </c>
      <c r="H46" s="387">
        <v>9034196</v>
      </c>
      <c r="I46" s="111">
        <v>3023000</v>
      </c>
      <c r="J46" s="27"/>
      <c r="K46" s="27"/>
      <c r="L46" s="27"/>
      <c r="M46" s="184" t="s">
        <v>512</v>
      </c>
    </row>
    <row r="47" spans="2:13" ht="25.5" customHeight="1">
      <c r="B47" s="105" t="s">
        <v>268</v>
      </c>
      <c r="C47" s="102">
        <v>2.29</v>
      </c>
      <c r="D47" s="97" t="s">
        <v>193</v>
      </c>
      <c r="E47" s="97" t="s">
        <v>194</v>
      </c>
      <c r="F47" s="27">
        <v>22180944</v>
      </c>
      <c r="G47" s="27">
        <v>17522321.38</v>
      </c>
      <c r="H47" s="387">
        <v>22170944.38</v>
      </c>
      <c r="I47" s="111">
        <f>F47-H47</f>
        <v>9999.620000001043</v>
      </c>
      <c r="J47" s="27"/>
      <c r="K47" s="27"/>
      <c r="L47" s="27"/>
      <c r="M47" s="332" t="s">
        <v>606</v>
      </c>
    </row>
    <row r="48" spans="2:13" ht="25.5" customHeight="1" thickBot="1">
      <c r="B48" s="123" t="s">
        <v>269</v>
      </c>
      <c r="C48" s="121">
        <v>7.1</v>
      </c>
      <c r="D48" s="124" t="s">
        <v>195</v>
      </c>
      <c r="E48" s="124" t="s">
        <v>191</v>
      </c>
      <c r="F48" s="68">
        <v>40600228</v>
      </c>
      <c r="G48" s="68">
        <v>36001015</v>
      </c>
      <c r="H48" s="390">
        <v>40537727.88</v>
      </c>
      <c r="I48" s="111">
        <f>F48-H48</f>
        <v>62500.11999999732</v>
      </c>
      <c r="J48" s="68"/>
      <c r="K48" s="68"/>
      <c r="L48" s="68"/>
      <c r="M48" s="332" t="s">
        <v>606</v>
      </c>
    </row>
    <row r="49" spans="2:13" ht="12.75" customHeight="1" thickBot="1">
      <c r="B49" s="416" t="s">
        <v>281</v>
      </c>
      <c r="C49" s="417"/>
      <c r="D49" s="417"/>
      <c r="E49" s="417"/>
      <c r="F49" s="192">
        <f>SUM(F45:F48)</f>
        <v>80680497.72</v>
      </c>
      <c r="G49" s="192">
        <f aca="true" t="shared" si="3" ref="G49:L49">SUM(G45:G48)</f>
        <v>69723417.24</v>
      </c>
      <c r="H49" s="192">
        <f t="shared" si="3"/>
        <v>76650379.83000001</v>
      </c>
      <c r="I49" s="192">
        <f t="shared" si="3"/>
        <v>3100679.7399999984</v>
      </c>
      <c r="J49" s="192">
        <f t="shared" si="3"/>
        <v>929438.1499999994</v>
      </c>
      <c r="K49" s="192">
        <f t="shared" si="3"/>
        <v>0</v>
      </c>
      <c r="L49" s="192">
        <f t="shared" si="3"/>
        <v>0</v>
      </c>
      <c r="M49" s="200"/>
    </row>
    <row r="50" spans="2:13" ht="12.75" customHeight="1" thickBot="1">
      <c r="B50" s="423" t="s">
        <v>282</v>
      </c>
      <c r="C50" s="424"/>
      <c r="D50" s="424"/>
      <c r="E50" s="424"/>
      <c r="F50" s="381">
        <f>F49+F43+F26+F15</f>
        <v>254316107.39999998</v>
      </c>
      <c r="G50" s="381">
        <f aca="true" t="shared" si="4" ref="G50:L50">G49+G43+G26+G15</f>
        <v>234067611.95999998</v>
      </c>
      <c r="H50" s="381">
        <f t="shared" si="4"/>
        <v>206307948.29000002</v>
      </c>
      <c r="I50" s="381">
        <f t="shared" si="4"/>
        <v>30303549.179999996</v>
      </c>
      <c r="J50" s="381">
        <f t="shared" si="4"/>
        <v>17044814.93999999</v>
      </c>
      <c r="K50" s="381">
        <f t="shared" si="4"/>
        <v>0</v>
      </c>
      <c r="L50" s="381">
        <f t="shared" si="4"/>
        <v>0</v>
      </c>
      <c r="M50" s="382"/>
    </row>
    <row r="51" spans="2:13" ht="12.75" customHeight="1" thickBot="1">
      <c r="B51" s="425" t="s">
        <v>623</v>
      </c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7"/>
    </row>
    <row r="52" spans="2:13" ht="12.75" customHeight="1" thickBot="1">
      <c r="B52" s="418" t="s">
        <v>271</v>
      </c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20"/>
    </row>
    <row r="53" spans="2:13" ht="25.5" customHeight="1">
      <c r="B53" s="120" t="s">
        <v>108</v>
      </c>
      <c r="C53" s="98">
        <v>0.5</v>
      </c>
      <c r="D53" s="103" t="s">
        <v>97</v>
      </c>
      <c r="E53" s="103" t="s">
        <v>447</v>
      </c>
      <c r="F53" s="27">
        <v>472293</v>
      </c>
      <c r="G53" s="27">
        <v>830000</v>
      </c>
      <c r="H53" s="387">
        <v>43919.28</v>
      </c>
      <c r="I53" s="111">
        <v>278374</v>
      </c>
      <c r="J53" s="104">
        <f aca="true" t="shared" si="5" ref="J53:J58">F53-H53-I53</f>
        <v>149999.71999999997</v>
      </c>
      <c r="K53" s="27"/>
      <c r="L53" s="27"/>
      <c r="M53" s="184" t="s">
        <v>451</v>
      </c>
    </row>
    <row r="54" spans="2:13" ht="25.5" customHeight="1">
      <c r="B54" s="105" t="s">
        <v>196</v>
      </c>
      <c r="C54" s="98">
        <v>0.4</v>
      </c>
      <c r="D54" s="97" t="s">
        <v>99</v>
      </c>
      <c r="E54" s="97" t="s">
        <v>110</v>
      </c>
      <c r="F54" s="27">
        <v>366595</v>
      </c>
      <c r="G54" s="27">
        <v>937000</v>
      </c>
      <c r="H54" s="387">
        <v>20344.61</v>
      </c>
      <c r="I54" s="111">
        <v>94750</v>
      </c>
      <c r="J54" s="27">
        <f t="shared" si="5"/>
        <v>251500.39</v>
      </c>
      <c r="K54" s="27"/>
      <c r="L54" s="27"/>
      <c r="M54" s="184" t="s">
        <v>513</v>
      </c>
    </row>
    <row r="55" spans="2:13" ht="25.5" customHeight="1">
      <c r="B55" s="120" t="s">
        <v>197</v>
      </c>
      <c r="C55" s="98">
        <v>0.15</v>
      </c>
      <c r="D55" s="97" t="s">
        <v>99</v>
      </c>
      <c r="E55" s="97" t="s">
        <v>115</v>
      </c>
      <c r="F55" s="27">
        <v>644875</v>
      </c>
      <c r="G55" s="27">
        <v>1166000</v>
      </c>
      <c r="H55" s="387">
        <v>36274.77</v>
      </c>
      <c r="I55" s="111">
        <v>210200</v>
      </c>
      <c r="J55" s="27">
        <f t="shared" si="5"/>
        <v>398400.23</v>
      </c>
      <c r="K55" s="27"/>
      <c r="L55" s="27"/>
      <c r="M55" s="184" t="s">
        <v>513</v>
      </c>
    </row>
    <row r="56" spans="2:13" ht="25.5" customHeight="1">
      <c r="B56" s="120" t="s">
        <v>198</v>
      </c>
      <c r="C56" s="98">
        <v>0.4</v>
      </c>
      <c r="D56" s="265" t="s">
        <v>109</v>
      </c>
      <c r="E56" s="97" t="s">
        <v>110</v>
      </c>
      <c r="F56" s="27">
        <v>1224695</v>
      </c>
      <c r="G56" s="27">
        <v>1900000</v>
      </c>
      <c r="H56" s="387">
        <v>59694.69</v>
      </c>
      <c r="I56" s="111">
        <v>930100</v>
      </c>
      <c r="J56" s="27">
        <f t="shared" si="5"/>
        <v>234900.31000000006</v>
      </c>
      <c r="K56" s="27"/>
      <c r="L56" s="27"/>
      <c r="M56" s="184" t="s">
        <v>513</v>
      </c>
    </row>
    <row r="57" spans="2:13" ht="25.5" customHeight="1">
      <c r="B57" s="120" t="s">
        <v>199</v>
      </c>
      <c r="C57" s="98">
        <v>0.1</v>
      </c>
      <c r="D57" s="265" t="s">
        <v>99</v>
      </c>
      <c r="E57" s="97" t="s">
        <v>116</v>
      </c>
      <c r="F57" s="27">
        <v>977803</v>
      </c>
      <c r="G57" s="27">
        <v>1440000</v>
      </c>
      <c r="H57" s="387">
        <v>43003.3</v>
      </c>
      <c r="I57" s="111">
        <v>383370</v>
      </c>
      <c r="J57" s="27">
        <f t="shared" si="5"/>
        <v>551429.7</v>
      </c>
      <c r="K57" s="27"/>
      <c r="L57" s="27"/>
      <c r="M57" s="184" t="s">
        <v>513</v>
      </c>
    </row>
    <row r="58" spans="2:13" ht="25.5" customHeight="1" thickBot="1">
      <c r="B58" s="285" t="s">
        <v>515</v>
      </c>
      <c r="C58" s="286">
        <v>0.25</v>
      </c>
      <c r="D58" s="287" t="s">
        <v>132</v>
      </c>
      <c r="E58" s="287" t="s">
        <v>110</v>
      </c>
      <c r="F58" s="288">
        <v>660000</v>
      </c>
      <c r="G58" s="288"/>
      <c r="H58" s="393">
        <v>0</v>
      </c>
      <c r="I58" s="288">
        <v>627000</v>
      </c>
      <c r="J58" s="27">
        <f t="shared" si="5"/>
        <v>33000</v>
      </c>
      <c r="K58" s="288"/>
      <c r="L58" s="288"/>
      <c r="M58" s="289" t="s">
        <v>630</v>
      </c>
    </row>
    <row r="59" spans="2:13" ht="12.75" customHeight="1" thickBot="1">
      <c r="B59" s="416" t="s">
        <v>278</v>
      </c>
      <c r="C59" s="417"/>
      <c r="D59" s="417"/>
      <c r="E59" s="417"/>
      <c r="F59" s="192">
        <f>SUM(F53:F58)</f>
        <v>4346261</v>
      </c>
      <c r="G59" s="192">
        <f>SUM(G53:G57)</f>
        <v>6273000</v>
      </c>
      <c r="H59" s="192">
        <f>SUM(H53:H58)</f>
        <v>203236.65000000002</v>
      </c>
      <c r="I59" s="192">
        <f>SUM(I53:I58)</f>
        <v>2523794</v>
      </c>
      <c r="J59" s="192">
        <f>SUM(J53:J57)</f>
        <v>1586230.35</v>
      </c>
      <c r="K59" s="192">
        <f>SUM(K53:K57)</f>
        <v>0</v>
      </c>
      <c r="L59" s="192">
        <f>SUM(L53:L57)</f>
        <v>0</v>
      </c>
      <c r="M59" s="200"/>
    </row>
    <row r="60" spans="2:13" ht="12.75" customHeight="1" thickBot="1">
      <c r="B60" s="421" t="s">
        <v>272</v>
      </c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382"/>
    </row>
    <row r="61" spans="2:13" ht="25.5" customHeight="1">
      <c r="B61" s="201" t="s">
        <v>84</v>
      </c>
      <c r="C61" s="187">
        <v>0.36</v>
      </c>
      <c r="D61" s="197" t="s">
        <v>132</v>
      </c>
      <c r="E61" s="197" t="s">
        <v>121</v>
      </c>
      <c r="F61" s="12">
        <v>709702</v>
      </c>
      <c r="G61" s="12">
        <v>1178244.71</v>
      </c>
      <c r="H61" s="389">
        <v>58027.87</v>
      </c>
      <c r="I61" s="109">
        <v>156889</v>
      </c>
      <c r="J61" s="33">
        <f>F61-H61-I61</f>
        <v>494785.13</v>
      </c>
      <c r="K61" s="33"/>
      <c r="L61" s="33"/>
      <c r="M61" s="199"/>
    </row>
    <row r="62" spans="2:13" ht="25.5" customHeight="1">
      <c r="B62" s="120" t="s">
        <v>114</v>
      </c>
      <c r="C62" s="98">
        <v>0.05</v>
      </c>
      <c r="D62" s="103" t="s">
        <v>115</v>
      </c>
      <c r="E62" s="103" t="s">
        <v>116</v>
      </c>
      <c r="F62" s="27">
        <v>573000</v>
      </c>
      <c r="G62" s="27">
        <v>550000</v>
      </c>
      <c r="H62" s="387">
        <v>0</v>
      </c>
      <c r="I62" s="111">
        <v>26000</v>
      </c>
      <c r="J62" s="104">
        <f>F62-H62-I62</f>
        <v>547000</v>
      </c>
      <c r="K62" s="27"/>
      <c r="L62" s="27"/>
      <c r="M62" s="184" t="s">
        <v>572</v>
      </c>
    </row>
    <row r="63" spans="2:13" ht="25.5" customHeight="1">
      <c r="B63" s="120" t="s">
        <v>117</v>
      </c>
      <c r="C63" s="98">
        <v>0.1</v>
      </c>
      <c r="D63" s="103" t="s">
        <v>118</v>
      </c>
      <c r="E63" s="103" t="s">
        <v>119</v>
      </c>
      <c r="F63" s="27">
        <v>526000</v>
      </c>
      <c r="G63" s="27">
        <v>500000</v>
      </c>
      <c r="H63" s="387">
        <v>0</v>
      </c>
      <c r="I63" s="111">
        <v>26000</v>
      </c>
      <c r="J63" s="104">
        <f>F63-H63-I63</f>
        <v>500000</v>
      </c>
      <c r="K63" s="27"/>
      <c r="L63" s="27"/>
      <c r="M63" s="184" t="s">
        <v>572</v>
      </c>
    </row>
    <row r="64" spans="2:13" ht="25.5" customHeight="1">
      <c r="B64" s="262" t="s">
        <v>161</v>
      </c>
      <c r="C64" s="98">
        <v>0.863</v>
      </c>
      <c r="D64" s="97" t="s">
        <v>447</v>
      </c>
      <c r="E64" s="265" t="s">
        <v>207</v>
      </c>
      <c r="F64" s="111">
        <v>1513000</v>
      </c>
      <c r="G64" s="111">
        <v>1500000</v>
      </c>
      <c r="H64" s="387">
        <v>0</v>
      </c>
      <c r="I64" s="111">
        <v>0</v>
      </c>
      <c r="J64" s="111">
        <v>1200000</v>
      </c>
      <c r="K64" s="111">
        <f>F64-H64-I64-J64</f>
        <v>313000</v>
      </c>
      <c r="L64" s="111"/>
      <c r="M64" s="263" t="s">
        <v>587</v>
      </c>
    </row>
    <row r="65" spans="2:13" ht="25.5" customHeight="1">
      <c r="B65" s="120" t="s">
        <v>162</v>
      </c>
      <c r="C65" s="98">
        <v>0.4</v>
      </c>
      <c r="D65" s="97" t="s">
        <v>447</v>
      </c>
      <c r="E65" s="97" t="s">
        <v>121</v>
      </c>
      <c r="F65" s="27">
        <v>1207125.47</v>
      </c>
      <c r="G65" s="27">
        <v>1200000</v>
      </c>
      <c r="H65" s="387">
        <v>0</v>
      </c>
      <c r="I65" s="111">
        <v>7127.43</v>
      </c>
      <c r="J65" s="27">
        <f>F65-H65-I65</f>
        <v>1199998.04</v>
      </c>
      <c r="K65" s="27"/>
      <c r="L65" s="27"/>
      <c r="M65" s="184" t="s">
        <v>451</v>
      </c>
    </row>
    <row r="66" spans="2:13" ht="25.5" customHeight="1">
      <c r="B66" s="120" t="s">
        <v>163</v>
      </c>
      <c r="C66" s="102">
        <v>0.85</v>
      </c>
      <c r="D66" s="97" t="s">
        <v>447</v>
      </c>
      <c r="E66" s="97" t="s">
        <v>116</v>
      </c>
      <c r="F66" s="27">
        <v>1315774.64</v>
      </c>
      <c r="G66" s="27">
        <v>1300000</v>
      </c>
      <c r="H66" s="387">
        <v>0</v>
      </c>
      <c r="I66" s="111">
        <v>15774.64</v>
      </c>
      <c r="J66" s="27">
        <f>F66-H66-I66</f>
        <v>1300000</v>
      </c>
      <c r="K66" s="27"/>
      <c r="L66" s="27"/>
      <c r="M66" s="184" t="s">
        <v>451</v>
      </c>
    </row>
    <row r="67" spans="2:13" ht="25.5" customHeight="1">
      <c r="B67" s="120" t="s">
        <v>164</v>
      </c>
      <c r="C67" s="118">
        <v>0.25</v>
      </c>
      <c r="D67" s="103" t="s">
        <v>447</v>
      </c>
      <c r="E67" s="103" t="s">
        <v>116</v>
      </c>
      <c r="F67" s="27">
        <v>1720000</v>
      </c>
      <c r="G67" s="27">
        <v>1700000</v>
      </c>
      <c r="H67" s="387">
        <v>0</v>
      </c>
      <c r="I67" s="111">
        <v>30000</v>
      </c>
      <c r="J67" s="27">
        <f>F67-H67-I67</f>
        <v>1690000</v>
      </c>
      <c r="K67" s="27"/>
      <c r="L67" s="27"/>
      <c r="M67" s="184" t="s">
        <v>451</v>
      </c>
    </row>
    <row r="68" spans="2:13" ht="25.5" customHeight="1">
      <c r="B68" s="120" t="s">
        <v>201</v>
      </c>
      <c r="C68" s="98">
        <v>0.29</v>
      </c>
      <c r="D68" s="97" t="s">
        <v>149</v>
      </c>
      <c r="E68" s="97" t="s">
        <v>118</v>
      </c>
      <c r="F68" s="27">
        <v>532400</v>
      </c>
      <c r="G68" s="27">
        <v>970000</v>
      </c>
      <c r="H68" s="387">
        <v>24399.6</v>
      </c>
      <c r="I68" s="111">
        <v>57500</v>
      </c>
      <c r="J68" s="27">
        <f>F68-H68-I68</f>
        <v>450500.4</v>
      </c>
      <c r="K68" s="27"/>
      <c r="L68" s="27"/>
      <c r="M68" s="184" t="s">
        <v>513</v>
      </c>
    </row>
    <row r="69" spans="2:13" ht="25.5" customHeight="1" thickBot="1">
      <c r="B69" s="115" t="s">
        <v>202</v>
      </c>
      <c r="C69" s="121">
        <v>0.669</v>
      </c>
      <c r="D69" s="124" t="s">
        <v>112</v>
      </c>
      <c r="E69" s="124" t="s">
        <v>131</v>
      </c>
      <c r="F69" s="68">
        <v>2217000</v>
      </c>
      <c r="G69" s="68">
        <v>2050000</v>
      </c>
      <c r="H69" s="390">
        <v>31877.72</v>
      </c>
      <c r="I69" s="112">
        <v>609000</v>
      </c>
      <c r="J69" s="68">
        <v>850000</v>
      </c>
      <c r="K69" s="68">
        <f>F69-H69-I69-J69</f>
        <v>726122.2799999998</v>
      </c>
      <c r="L69" s="68"/>
      <c r="M69" s="195" t="s">
        <v>513</v>
      </c>
    </row>
    <row r="70" spans="2:13" ht="12.75" customHeight="1" thickBot="1">
      <c r="B70" s="416" t="s">
        <v>279</v>
      </c>
      <c r="C70" s="417"/>
      <c r="D70" s="417"/>
      <c r="E70" s="417"/>
      <c r="F70" s="192">
        <f aca="true" t="shared" si="6" ref="F70:L70">SUM(F61:F69)</f>
        <v>10314002.11</v>
      </c>
      <c r="G70" s="192">
        <f t="shared" si="6"/>
        <v>10948244.71</v>
      </c>
      <c r="H70" s="192">
        <f t="shared" si="6"/>
        <v>114305.19</v>
      </c>
      <c r="I70" s="192">
        <f t="shared" si="6"/>
        <v>928291.0700000001</v>
      </c>
      <c r="J70" s="192">
        <f t="shared" si="6"/>
        <v>8232283.57</v>
      </c>
      <c r="K70" s="192">
        <f t="shared" si="6"/>
        <v>1039122.2799999998</v>
      </c>
      <c r="L70" s="192">
        <f t="shared" si="6"/>
        <v>0</v>
      </c>
      <c r="M70" s="200"/>
    </row>
    <row r="71" spans="2:13" ht="12.75" customHeight="1" thickBot="1">
      <c r="B71" s="421" t="s">
        <v>276</v>
      </c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382"/>
    </row>
    <row r="72" spans="2:13" ht="25.5" customHeight="1">
      <c r="B72" s="125" t="s">
        <v>120</v>
      </c>
      <c r="C72" s="203">
        <v>0.45</v>
      </c>
      <c r="D72" s="333" t="s">
        <v>118</v>
      </c>
      <c r="E72" s="333" t="s">
        <v>207</v>
      </c>
      <c r="F72" s="204">
        <v>1650000</v>
      </c>
      <c r="G72" s="204">
        <v>746863</v>
      </c>
      <c r="H72" s="391">
        <v>77079.3</v>
      </c>
      <c r="I72" s="205">
        <v>37540</v>
      </c>
      <c r="J72" s="206">
        <f>F72-H72-I72</f>
        <v>1535380.7</v>
      </c>
      <c r="K72" s="204"/>
      <c r="L72" s="204"/>
      <c r="M72" s="207" t="s">
        <v>573</v>
      </c>
    </row>
    <row r="73" spans="2:13" ht="25.5" customHeight="1" thickBot="1">
      <c r="B73" s="291" t="s">
        <v>520</v>
      </c>
      <c r="C73" s="292">
        <v>4</v>
      </c>
      <c r="D73" s="287" t="s">
        <v>145</v>
      </c>
      <c r="E73" s="287" t="s">
        <v>110</v>
      </c>
      <c r="F73" s="293">
        <v>565000</v>
      </c>
      <c r="G73" s="293"/>
      <c r="H73" s="393">
        <v>0</v>
      </c>
      <c r="I73" s="288">
        <v>17500</v>
      </c>
      <c r="J73" s="294">
        <v>547500</v>
      </c>
      <c r="K73" s="293"/>
      <c r="L73" s="293"/>
      <c r="M73" s="295" t="s">
        <v>519</v>
      </c>
    </row>
    <row r="74" spans="2:13" ht="12.75" customHeight="1" thickBot="1">
      <c r="B74" s="416" t="s">
        <v>283</v>
      </c>
      <c r="C74" s="417"/>
      <c r="D74" s="417"/>
      <c r="E74" s="417"/>
      <c r="F74" s="192">
        <f>SUM(F72:F73)</f>
        <v>2215000</v>
      </c>
      <c r="G74" s="192">
        <f aca="true" t="shared" si="7" ref="G74:M74">SUM(G72:G73)</f>
        <v>746863</v>
      </c>
      <c r="H74" s="192">
        <f t="shared" si="7"/>
        <v>77079.3</v>
      </c>
      <c r="I74" s="192">
        <f t="shared" si="7"/>
        <v>55040</v>
      </c>
      <c r="J74" s="192">
        <f t="shared" si="7"/>
        <v>2082880.7</v>
      </c>
      <c r="K74" s="192">
        <f t="shared" si="7"/>
        <v>0</v>
      </c>
      <c r="L74" s="192">
        <f t="shared" si="7"/>
        <v>0</v>
      </c>
      <c r="M74" s="192">
        <f t="shared" si="7"/>
        <v>0</v>
      </c>
    </row>
    <row r="75" spans="2:13" ht="12.75" customHeight="1" thickBot="1">
      <c r="B75" s="421" t="s">
        <v>274</v>
      </c>
      <c r="C75" s="422"/>
      <c r="D75" s="422"/>
      <c r="E75" s="422"/>
      <c r="F75" s="422"/>
      <c r="G75" s="422"/>
      <c r="H75" s="422"/>
      <c r="I75" s="422"/>
      <c r="J75" s="422"/>
      <c r="K75" s="422"/>
      <c r="L75" s="422"/>
      <c r="M75" s="382"/>
    </row>
    <row r="76" spans="2:13" ht="25.5" customHeight="1">
      <c r="B76" s="113" t="s">
        <v>85</v>
      </c>
      <c r="C76" s="187">
        <v>0.5</v>
      </c>
      <c r="D76" s="197" t="s">
        <v>149</v>
      </c>
      <c r="E76" s="197" t="s">
        <v>145</v>
      </c>
      <c r="F76" s="12">
        <v>160505</v>
      </c>
      <c r="G76" s="12">
        <v>270000.81</v>
      </c>
      <c r="H76" s="389">
        <v>22244.92</v>
      </c>
      <c r="I76" s="109">
        <f>F76-H76</f>
        <v>138260.08000000002</v>
      </c>
      <c r="J76" s="33"/>
      <c r="K76" s="33"/>
      <c r="L76" s="33"/>
      <c r="M76" s="199" t="s">
        <v>547</v>
      </c>
    </row>
    <row r="77" spans="2:13" ht="25.5" customHeight="1">
      <c r="B77" s="114" t="s">
        <v>86</v>
      </c>
      <c r="C77" s="102">
        <v>0.975</v>
      </c>
      <c r="D77" s="97" t="s">
        <v>132</v>
      </c>
      <c r="E77" s="97" t="s">
        <v>121</v>
      </c>
      <c r="F77" s="20">
        <v>1275112</v>
      </c>
      <c r="G77" s="20">
        <v>2074620</v>
      </c>
      <c r="H77" s="388">
        <v>67087.14</v>
      </c>
      <c r="I77" s="110">
        <v>211700.37</v>
      </c>
      <c r="J77" s="27">
        <f>F77-H77-I77</f>
        <v>996324.4900000001</v>
      </c>
      <c r="K77" s="27"/>
      <c r="L77" s="27"/>
      <c r="M77" s="184" t="s">
        <v>548</v>
      </c>
    </row>
    <row r="78" spans="2:13" ht="25.5" customHeight="1">
      <c r="B78" s="114" t="s">
        <v>88</v>
      </c>
      <c r="C78" s="102" t="s">
        <v>87</v>
      </c>
      <c r="D78" s="97" t="s">
        <v>106</v>
      </c>
      <c r="E78" s="97" t="s">
        <v>124</v>
      </c>
      <c r="F78" s="27">
        <v>834954</v>
      </c>
      <c r="G78" s="27">
        <v>987520</v>
      </c>
      <c r="H78" s="387">
        <v>0</v>
      </c>
      <c r="I78" s="111">
        <v>735787</v>
      </c>
      <c r="J78" s="27">
        <f>F78-H78-I78</f>
        <v>99167</v>
      </c>
      <c r="K78" s="27"/>
      <c r="L78" s="27"/>
      <c r="M78" s="184" t="s">
        <v>547</v>
      </c>
    </row>
    <row r="79" spans="2:13" ht="25.5" customHeight="1">
      <c r="B79" s="105" t="s">
        <v>89</v>
      </c>
      <c r="C79" s="102" t="s">
        <v>87</v>
      </c>
      <c r="D79" s="97" t="s">
        <v>106</v>
      </c>
      <c r="E79" s="97" t="s">
        <v>145</v>
      </c>
      <c r="F79" s="27">
        <v>229866</v>
      </c>
      <c r="G79" s="27">
        <v>216800</v>
      </c>
      <c r="H79" s="387">
        <v>0</v>
      </c>
      <c r="I79" s="111">
        <v>229866</v>
      </c>
      <c r="J79" s="27"/>
      <c r="K79" s="27"/>
      <c r="L79" s="27"/>
      <c r="M79" s="184" t="s">
        <v>547</v>
      </c>
    </row>
    <row r="80" spans="2:13" ht="25.5" customHeight="1">
      <c r="B80" s="120" t="s">
        <v>122</v>
      </c>
      <c r="C80" s="98">
        <v>0.3</v>
      </c>
      <c r="D80" s="103" t="s">
        <v>123</v>
      </c>
      <c r="E80" s="103" t="s">
        <v>106</v>
      </c>
      <c r="F80" s="27">
        <v>111427.48</v>
      </c>
      <c r="G80" s="27">
        <v>110127.48</v>
      </c>
      <c r="H80" s="387">
        <v>0</v>
      </c>
      <c r="I80" s="111">
        <v>110977.48</v>
      </c>
      <c r="J80" s="104">
        <f>F80-H80-I80</f>
        <v>450</v>
      </c>
      <c r="K80" s="27"/>
      <c r="L80" s="27"/>
      <c r="M80" s="184" t="s">
        <v>616</v>
      </c>
    </row>
    <row r="81" spans="2:13" ht="25.5" customHeight="1">
      <c r="B81" s="120" t="s">
        <v>165</v>
      </c>
      <c r="C81" s="118">
        <v>0.9</v>
      </c>
      <c r="D81" s="103" t="s">
        <v>447</v>
      </c>
      <c r="E81" s="103" t="s">
        <v>207</v>
      </c>
      <c r="F81" s="27">
        <v>2365730.6</v>
      </c>
      <c r="G81" s="27">
        <v>2207395.61</v>
      </c>
      <c r="H81" s="387">
        <v>112029</v>
      </c>
      <c r="I81" s="111">
        <v>16601.14</v>
      </c>
      <c r="J81" s="27">
        <v>1500000</v>
      </c>
      <c r="K81" s="27">
        <f>F81-H81-I81-J81</f>
        <v>737100.46</v>
      </c>
      <c r="L81" s="27"/>
      <c r="M81" s="184" t="s">
        <v>588</v>
      </c>
    </row>
    <row r="82" spans="2:13" ht="25.5" customHeight="1">
      <c r="B82" s="114" t="s">
        <v>166</v>
      </c>
      <c r="C82" s="118">
        <v>1.25</v>
      </c>
      <c r="D82" s="103" t="s">
        <v>447</v>
      </c>
      <c r="E82" s="103" t="s">
        <v>207</v>
      </c>
      <c r="F82" s="27">
        <v>1111730.07</v>
      </c>
      <c r="G82" s="27">
        <v>730000</v>
      </c>
      <c r="H82" s="387">
        <v>63339.82</v>
      </c>
      <c r="I82" s="111">
        <v>0</v>
      </c>
      <c r="J82" s="27">
        <v>800000</v>
      </c>
      <c r="K82" s="27">
        <f>F82-H82-I82-J82</f>
        <v>248390.25000000012</v>
      </c>
      <c r="L82" s="27"/>
      <c r="M82" s="184" t="s">
        <v>588</v>
      </c>
    </row>
    <row r="83" spans="2:13" ht="25.5" customHeight="1">
      <c r="B83" s="120" t="s">
        <v>169</v>
      </c>
      <c r="C83" s="118">
        <v>0.35</v>
      </c>
      <c r="D83" s="103" t="s">
        <v>447</v>
      </c>
      <c r="E83" s="103" t="s">
        <v>207</v>
      </c>
      <c r="F83" s="27">
        <v>1084669.59</v>
      </c>
      <c r="G83" s="27">
        <v>800000</v>
      </c>
      <c r="H83" s="387">
        <v>304495.72</v>
      </c>
      <c r="I83" s="111">
        <v>21122</v>
      </c>
      <c r="J83" s="27">
        <v>600000</v>
      </c>
      <c r="K83" s="27">
        <f>F83-H83-I83-J83</f>
        <v>159051.8700000001</v>
      </c>
      <c r="L83" s="27"/>
      <c r="M83" s="184" t="s">
        <v>589</v>
      </c>
    </row>
    <row r="84" spans="2:13" ht="25.5" customHeight="1">
      <c r="B84" s="185" t="s">
        <v>277</v>
      </c>
      <c r="C84" s="290">
        <v>0.3</v>
      </c>
      <c r="D84" s="264" t="s">
        <v>118</v>
      </c>
      <c r="E84" s="264" t="s">
        <v>113</v>
      </c>
      <c r="F84" s="181">
        <v>451000</v>
      </c>
      <c r="G84" s="181"/>
      <c r="H84" s="392">
        <v>0</v>
      </c>
      <c r="I84" s="181">
        <v>0</v>
      </c>
      <c r="J84" s="181">
        <v>451000</v>
      </c>
      <c r="K84" s="181"/>
      <c r="L84" s="181"/>
      <c r="M84" s="184" t="s">
        <v>590</v>
      </c>
    </row>
    <row r="85" spans="2:13" ht="25.5" customHeight="1">
      <c r="B85" s="105" t="s">
        <v>204</v>
      </c>
      <c r="C85" s="98">
        <v>0.12</v>
      </c>
      <c r="D85" s="97" t="s">
        <v>124</v>
      </c>
      <c r="E85" s="97" t="s">
        <v>200</v>
      </c>
      <c r="F85" s="27">
        <v>1010171</v>
      </c>
      <c r="G85" s="27">
        <v>900000</v>
      </c>
      <c r="H85" s="387">
        <v>92438.26</v>
      </c>
      <c r="I85" s="111">
        <v>0</v>
      </c>
      <c r="J85" s="27">
        <v>500000</v>
      </c>
      <c r="K85" s="27">
        <f>F85-H85-I85-J85</f>
        <v>417732.74</v>
      </c>
      <c r="L85" s="27"/>
      <c r="M85" s="184" t="s">
        <v>517</v>
      </c>
    </row>
    <row r="86" spans="2:13" ht="25.5" customHeight="1" thickBot="1">
      <c r="B86" s="105" t="s">
        <v>206</v>
      </c>
      <c r="C86" s="98">
        <v>0.034</v>
      </c>
      <c r="D86" s="97" t="s">
        <v>112</v>
      </c>
      <c r="E86" s="97" t="s">
        <v>116</v>
      </c>
      <c r="F86" s="27">
        <v>574842</v>
      </c>
      <c r="G86" s="27">
        <v>1078802</v>
      </c>
      <c r="H86" s="387">
        <v>27817</v>
      </c>
      <c r="I86" s="111">
        <v>255100</v>
      </c>
      <c r="J86" s="27">
        <f>F86-H86-I86</f>
        <v>291925</v>
      </c>
      <c r="K86" s="27"/>
      <c r="L86" s="27"/>
      <c r="M86" s="184" t="s">
        <v>513</v>
      </c>
    </row>
    <row r="87" spans="2:13" ht="12.75" customHeight="1" thickBot="1">
      <c r="B87" s="416" t="s">
        <v>280</v>
      </c>
      <c r="C87" s="417"/>
      <c r="D87" s="417"/>
      <c r="E87" s="417"/>
      <c r="F87" s="192">
        <f aca="true" t="shared" si="8" ref="F87:L87">SUM(F76:F86)</f>
        <v>9210007.74</v>
      </c>
      <c r="G87" s="192">
        <f t="shared" si="8"/>
        <v>9375265.9</v>
      </c>
      <c r="H87" s="192">
        <f t="shared" si="8"/>
        <v>689451.86</v>
      </c>
      <c r="I87" s="192">
        <f t="shared" si="8"/>
        <v>1719414.0699999998</v>
      </c>
      <c r="J87" s="192">
        <f t="shared" si="8"/>
        <v>5238866.49</v>
      </c>
      <c r="K87" s="192">
        <f t="shared" si="8"/>
        <v>1562275.32</v>
      </c>
      <c r="L87" s="192">
        <f t="shared" si="8"/>
        <v>0</v>
      </c>
      <c r="M87" s="200"/>
    </row>
    <row r="88" spans="2:13" ht="12.75" customHeight="1" thickBot="1">
      <c r="B88" s="423" t="s">
        <v>284</v>
      </c>
      <c r="C88" s="424"/>
      <c r="D88" s="424"/>
      <c r="E88" s="424"/>
      <c r="F88" s="381">
        <f aca="true" t="shared" si="9" ref="F88:L88">F87+F74+F70+F59</f>
        <v>26085270.85</v>
      </c>
      <c r="G88" s="381">
        <f t="shared" si="9"/>
        <v>27343373.61</v>
      </c>
      <c r="H88" s="381">
        <f t="shared" si="9"/>
        <v>1084073</v>
      </c>
      <c r="I88" s="381">
        <f t="shared" si="9"/>
        <v>5226539.14</v>
      </c>
      <c r="J88" s="381">
        <f t="shared" si="9"/>
        <v>17140261.110000003</v>
      </c>
      <c r="K88" s="381">
        <f t="shared" si="9"/>
        <v>2601397.5999999996</v>
      </c>
      <c r="L88" s="381">
        <f t="shared" si="9"/>
        <v>0</v>
      </c>
      <c r="M88" s="382"/>
    </row>
    <row r="89" spans="2:13" ht="12.75" customHeight="1" thickBot="1">
      <c r="B89" s="425" t="s">
        <v>286</v>
      </c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7"/>
    </row>
    <row r="90" spans="2:13" ht="12.75" customHeight="1" thickBot="1">
      <c r="B90" s="439" t="s">
        <v>271</v>
      </c>
      <c r="C90" s="440"/>
      <c r="D90" s="440"/>
      <c r="E90" s="440"/>
      <c r="F90" s="440"/>
      <c r="G90" s="440"/>
      <c r="H90" s="440"/>
      <c r="I90" s="440"/>
      <c r="J90" s="440"/>
      <c r="K90" s="440"/>
      <c r="L90" s="440"/>
      <c r="M90" s="441"/>
    </row>
    <row r="91" spans="2:13" ht="25.5" customHeight="1">
      <c r="B91" s="113" t="s">
        <v>90</v>
      </c>
      <c r="C91" s="209">
        <v>0.03</v>
      </c>
      <c r="D91" s="202" t="s">
        <v>118</v>
      </c>
      <c r="E91" s="202" t="s">
        <v>113</v>
      </c>
      <c r="F91" s="33">
        <v>709880</v>
      </c>
      <c r="G91" s="33">
        <v>638240</v>
      </c>
      <c r="H91" s="386">
        <v>28401.19</v>
      </c>
      <c r="I91" s="198">
        <v>10500</v>
      </c>
      <c r="J91" s="33">
        <f>F91-H91-I91</f>
        <v>670978.81</v>
      </c>
      <c r="K91" s="33"/>
      <c r="L91" s="33"/>
      <c r="M91" s="358" t="s">
        <v>549</v>
      </c>
    </row>
    <row r="92" spans="2:13" ht="25.5" customHeight="1">
      <c r="B92" s="105" t="s">
        <v>7</v>
      </c>
      <c r="C92" s="101">
        <v>0.04</v>
      </c>
      <c r="D92" s="315" t="s">
        <v>110</v>
      </c>
      <c r="E92" s="315" t="s">
        <v>121</v>
      </c>
      <c r="F92" s="111">
        <v>567965</v>
      </c>
      <c r="G92" s="111">
        <v>503219</v>
      </c>
      <c r="H92" s="387">
        <v>0</v>
      </c>
      <c r="I92" s="111">
        <v>0</v>
      </c>
      <c r="J92" s="198">
        <v>503219</v>
      </c>
      <c r="K92" s="111"/>
      <c r="L92" s="111"/>
      <c r="M92" s="359" t="s">
        <v>555</v>
      </c>
    </row>
    <row r="93" spans="2:13" ht="25.5" customHeight="1">
      <c r="B93" s="296" t="s">
        <v>522</v>
      </c>
      <c r="C93" s="297">
        <v>0.35</v>
      </c>
      <c r="D93" s="298" t="s">
        <v>174</v>
      </c>
      <c r="E93" s="298" t="s">
        <v>185</v>
      </c>
      <c r="F93" s="198">
        <v>6000000</v>
      </c>
      <c r="G93" s="198"/>
      <c r="H93" s="386">
        <v>0</v>
      </c>
      <c r="I93" s="198">
        <v>0</v>
      </c>
      <c r="J93" s="198">
        <v>0</v>
      </c>
      <c r="K93" s="198">
        <v>0</v>
      </c>
      <c r="L93" s="198">
        <v>200000</v>
      </c>
      <c r="M93" s="363" t="s">
        <v>523</v>
      </c>
    </row>
    <row r="94" spans="2:13" ht="25.5" customHeight="1" thickBot="1">
      <c r="B94" s="299" t="s">
        <v>71</v>
      </c>
      <c r="C94" s="300">
        <v>0.15</v>
      </c>
      <c r="D94" s="265" t="s">
        <v>174</v>
      </c>
      <c r="E94" s="265" t="s">
        <v>175</v>
      </c>
      <c r="F94" s="111">
        <v>1100000</v>
      </c>
      <c r="G94" s="111"/>
      <c r="H94" s="387">
        <v>0</v>
      </c>
      <c r="I94" s="111">
        <v>0</v>
      </c>
      <c r="J94" s="111">
        <v>0</v>
      </c>
      <c r="K94" s="111">
        <v>0</v>
      </c>
      <c r="L94" s="111">
        <v>100000</v>
      </c>
      <c r="M94" s="359" t="s">
        <v>524</v>
      </c>
    </row>
    <row r="95" spans="2:13" ht="12.75" customHeight="1" thickBot="1">
      <c r="B95" s="416" t="s">
        <v>278</v>
      </c>
      <c r="C95" s="417"/>
      <c r="D95" s="417"/>
      <c r="E95" s="417"/>
      <c r="F95" s="192">
        <f>SUM(F91:F94)</f>
        <v>8377845</v>
      </c>
      <c r="G95" s="192">
        <f>SUM(G91:G92)</f>
        <v>1141459</v>
      </c>
      <c r="H95" s="192">
        <f>SUM(H91:H94)</f>
        <v>28401.19</v>
      </c>
      <c r="I95" s="192">
        <f>SUM(I91:I94)</f>
        <v>10500</v>
      </c>
      <c r="J95" s="192">
        <f>SUM(J91:J94)</f>
        <v>1174197.81</v>
      </c>
      <c r="K95" s="192">
        <f>SUM(K91:K93)</f>
        <v>0</v>
      </c>
      <c r="L95" s="192">
        <f>SUM(L91:L92)</f>
        <v>0</v>
      </c>
      <c r="M95" s="200"/>
    </row>
    <row r="96" spans="2:13" ht="12.75" customHeight="1" thickBot="1">
      <c r="B96" s="418" t="s">
        <v>272</v>
      </c>
      <c r="C96" s="419"/>
      <c r="D96" s="419"/>
      <c r="E96" s="419"/>
      <c r="F96" s="419"/>
      <c r="G96" s="419"/>
      <c r="H96" s="419"/>
      <c r="I96" s="419"/>
      <c r="J96" s="419"/>
      <c r="K96" s="419"/>
      <c r="L96" s="419"/>
      <c r="M96" s="420"/>
    </row>
    <row r="97" spans="2:13" ht="25.5" customHeight="1">
      <c r="B97" s="176" t="s">
        <v>125</v>
      </c>
      <c r="C97" s="187">
        <v>0.26</v>
      </c>
      <c r="D97" s="175" t="s">
        <v>129</v>
      </c>
      <c r="E97" s="175" t="s">
        <v>207</v>
      </c>
      <c r="F97" s="12">
        <v>151388</v>
      </c>
      <c r="G97" s="12">
        <v>99582</v>
      </c>
      <c r="H97" s="389">
        <v>46486.64</v>
      </c>
      <c r="I97" s="109">
        <v>0</v>
      </c>
      <c r="J97" s="12">
        <f>F97-H97-I97</f>
        <v>104901.36</v>
      </c>
      <c r="K97" s="33"/>
      <c r="L97" s="33"/>
      <c r="M97" s="358" t="s">
        <v>573</v>
      </c>
    </row>
    <row r="98" spans="2:13" ht="25.5" customHeight="1">
      <c r="B98" s="114" t="s">
        <v>170</v>
      </c>
      <c r="C98" s="98">
        <v>0.6</v>
      </c>
      <c r="D98" s="97" t="s">
        <v>110</v>
      </c>
      <c r="E98" s="97" t="s">
        <v>207</v>
      </c>
      <c r="F98" s="27">
        <v>1453893.65</v>
      </c>
      <c r="G98" s="27">
        <v>1228175</v>
      </c>
      <c r="H98" s="387">
        <v>63967.04</v>
      </c>
      <c r="I98" s="111">
        <v>32785.6</v>
      </c>
      <c r="J98" s="27">
        <v>650000</v>
      </c>
      <c r="K98" s="27">
        <f>F98-H98-I98-J98</f>
        <v>707141.0099999998</v>
      </c>
      <c r="L98" s="27"/>
      <c r="M98" s="360" t="s">
        <v>452</v>
      </c>
    </row>
    <row r="99" spans="2:13" ht="25.5" customHeight="1">
      <c r="B99" s="114" t="s">
        <v>171</v>
      </c>
      <c r="C99" s="98">
        <v>1.157</v>
      </c>
      <c r="D99" s="97" t="s">
        <v>167</v>
      </c>
      <c r="E99" s="97" t="s">
        <v>168</v>
      </c>
      <c r="F99" s="27">
        <v>1900000</v>
      </c>
      <c r="G99" s="27">
        <v>1850000</v>
      </c>
      <c r="H99" s="387">
        <v>0</v>
      </c>
      <c r="I99" s="111">
        <v>1220</v>
      </c>
      <c r="J99" s="27">
        <v>800000</v>
      </c>
      <c r="K99" s="27">
        <f>F99-H99-I99-J99</f>
        <v>1098780</v>
      </c>
      <c r="L99" s="27"/>
      <c r="M99" s="360" t="s">
        <v>591</v>
      </c>
    </row>
    <row r="100" spans="2:13" ht="25.5" customHeight="1">
      <c r="B100" s="190" t="s">
        <v>47</v>
      </c>
      <c r="C100" s="121">
        <v>0.5</v>
      </c>
      <c r="D100" s="124" t="s">
        <v>167</v>
      </c>
      <c r="E100" s="124" t="s">
        <v>168</v>
      </c>
      <c r="F100" s="68">
        <v>1000000</v>
      </c>
      <c r="G100" s="68"/>
      <c r="H100" s="390">
        <v>0</v>
      </c>
      <c r="I100" s="112">
        <v>0</v>
      </c>
      <c r="J100" s="68">
        <v>300000</v>
      </c>
      <c r="K100" s="68">
        <v>673800</v>
      </c>
      <c r="L100" s="68"/>
      <c r="M100" s="361" t="s">
        <v>592</v>
      </c>
    </row>
    <row r="101" spans="2:13" ht="25.5" customHeight="1">
      <c r="B101" s="190" t="s">
        <v>453</v>
      </c>
      <c r="C101" s="121">
        <v>0.15</v>
      </c>
      <c r="D101" s="124" t="s">
        <v>167</v>
      </c>
      <c r="E101" s="124" t="s">
        <v>168</v>
      </c>
      <c r="F101" s="68">
        <v>600000</v>
      </c>
      <c r="G101" s="68"/>
      <c r="H101" s="390">
        <v>0</v>
      </c>
      <c r="I101" s="112">
        <v>0</v>
      </c>
      <c r="J101" s="68">
        <v>75000</v>
      </c>
      <c r="K101" s="68">
        <v>519465</v>
      </c>
      <c r="L101" s="68"/>
      <c r="M101" s="361" t="s">
        <v>593</v>
      </c>
    </row>
    <row r="102" spans="2:13" ht="25.5" customHeight="1">
      <c r="B102" s="190" t="s">
        <v>49</v>
      </c>
      <c r="C102" s="121">
        <v>0.3</v>
      </c>
      <c r="D102" s="124" t="s">
        <v>167</v>
      </c>
      <c r="E102" s="124" t="s">
        <v>174</v>
      </c>
      <c r="F102" s="68">
        <v>850000</v>
      </c>
      <c r="G102" s="68"/>
      <c r="H102" s="390">
        <v>0</v>
      </c>
      <c r="I102" s="112">
        <v>0</v>
      </c>
      <c r="J102" s="68">
        <v>300000</v>
      </c>
      <c r="K102" s="68">
        <v>536789</v>
      </c>
      <c r="L102" s="68"/>
      <c r="M102" s="361" t="s">
        <v>594</v>
      </c>
    </row>
    <row r="103" spans="2:13" ht="25.5" customHeight="1">
      <c r="B103" s="190" t="s">
        <v>454</v>
      </c>
      <c r="C103" s="121">
        <v>0.3</v>
      </c>
      <c r="D103" s="124" t="s">
        <v>167</v>
      </c>
      <c r="E103" s="124" t="s">
        <v>168</v>
      </c>
      <c r="F103" s="68">
        <v>760000</v>
      </c>
      <c r="G103" s="68"/>
      <c r="H103" s="390">
        <v>0</v>
      </c>
      <c r="I103" s="112">
        <v>0</v>
      </c>
      <c r="J103" s="68">
        <v>100000</v>
      </c>
      <c r="K103" s="68">
        <v>651025</v>
      </c>
      <c r="L103" s="68"/>
      <c r="M103" s="361" t="s">
        <v>595</v>
      </c>
    </row>
    <row r="104" spans="2:13" ht="25.5" customHeight="1">
      <c r="B104" s="190" t="s">
        <v>455</v>
      </c>
      <c r="C104" s="121">
        <v>0.6</v>
      </c>
      <c r="D104" s="124" t="s">
        <v>167</v>
      </c>
      <c r="E104" s="124" t="s">
        <v>168</v>
      </c>
      <c r="F104" s="68">
        <v>1200000</v>
      </c>
      <c r="G104" s="68"/>
      <c r="H104" s="390">
        <v>0</v>
      </c>
      <c r="I104" s="112">
        <v>0</v>
      </c>
      <c r="J104" s="68">
        <v>1100000</v>
      </c>
      <c r="K104" s="68">
        <v>86649</v>
      </c>
      <c r="L104" s="68"/>
      <c r="M104" s="361" t="s">
        <v>596</v>
      </c>
    </row>
    <row r="105" spans="2:15" ht="25.5" customHeight="1">
      <c r="B105" s="190" t="s">
        <v>456</v>
      </c>
      <c r="C105" s="121">
        <v>1.4</v>
      </c>
      <c r="D105" s="124" t="s">
        <v>168</v>
      </c>
      <c r="E105" s="124" t="s">
        <v>174</v>
      </c>
      <c r="F105" s="68">
        <v>2500000</v>
      </c>
      <c r="G105" s="68"/>
      <c r="H105" s="390">
        <v>0</v>
      </c>
      <c r="I105" s="112">
        <v>0</v>
      </c>
      <c r="J105" s="68">
        <v>90000</v>
      </c>
      <c r="K105" s="68">
        <v>180000</v>
      </c>
      <c r="L105" s="112">
        <v>2155000</v>
      </c>
      <c r="M105" s="361" t="s">
        <v>597</v>
      </c>
      <c r="O105" s="172"/>
    </row>
    <row r="106" spans="2:13" ht="25.5" customHeight="1">
      <c r="B106" s="120" t="s">
        <v>209</v>
      </c>
      <c r="C106" s="98">
        <v>1.2</v>
      </c>
      <c r="D106" s="97" t="s">
        <v>116</v>
      </c>
      <c r="E106" s="97" t="s">
        <v>134</v>
      </c>
      <c r="F106" s="27">
        <v>2323574</v>
      </c>
      <c r="G106" s="27">
        <v>1991635</v>
      </c>
      <c r="H106" s="387">
        <v>33845.99</v>
      </c>
      <c r="I106" s="111">
        <v>2500</v>
      </c>
      <c r="J106" s="27">
        <v>300000</v>
      </c>
      <c r="K106" s="27">
        <v>1500000</v>
      </c>
      <c r="L106" s="27">
        <f>F106-H106-I106-J106-K106</f>
        <v>487228.0099999998</v>
      </c>
      <c r="M106" s="360" t="s">
        <v>525</v>
      </c>
    </row>
    <row r="107" spans="2:13" ht="25.5" customHeight="1">
      <c r="B107" s="176" t="s">
        <v>526</v>
      </c>
      <c r="C107" s="187">
        <v>0.4</v>
      </c>
      <c r="D107" s="197" t="s">
        <v>115</v>
      </c>
      <c r="E107" s="197" t="s">
        <v>478</v>
      </c>
      <c r="F107" s="33">
        <v>200000</v>
      </c>
      <c r="G107" s="33"/>
      <c r="H107" s="386">
        <v>0</v>
      </c>
      <c r="I107" s="198">
        <v>5000</v>
      </c>
      <c r="J107" s="33">
        <v>170000</v>
      </c>
      <c r="K107" s="33">
        <v>25000</v>
      </c>
      <c r="L107" s="33"/>
      <c r="M107" s="358" t="s">
        <v>527</v>
      </c>
    </row>
    <row r="108" spans="2:13" ht="25.5" customHeight="1">
      <c r="B108" s="120" t="s">
        <v>64</v>
      </c>
      <c r="C108" s="98">
        <v>0.3</v>
      </c>
      <c r="D108" s="97" t="s">
        <v>168</v>
      </c>
      <c r="E108" s="97" t="s">
        <v>174</v>
      </c>
      <c r="F108" s="27">
        <v>300000</v>
      </c>
      <c r="G108" s="27"/>
      <c r="H108" s="387">
        <v>0</v>
      </c>
      <c r="I108" s="111">
        <v>0</v>
      </c>
      <c r="J108" s="27">
        <v>0</v>
      </c>
      <c r="K108" s="27">
        <v>35000</v>
      </c>
      <c r="L108" s="27">
        <v>200000</v>
      </c>
      <c r="M108" s="360" t="s">
        <v>528</v>
      </c>
    </row>
    <row r="109" spans="2:13" ht="25.5" customHeight="1">
      <c r="B109" s="176" t="s">
        <v>529</v>
      </c>
      <c r="C109" s="187">
        <v>0.33</v>
      </c>
      <c r="D109" s="197" t="s">
        <v>168</v>
      </c>
      <c r="E109" s="197" t="s">
        <v>174</v>
      </c>
      <c r="F109" s="33">
        <v>400000</v>
      </c>
      <c r="G109" s="33"/>
      <c r="H109" s="386">
        <v>0</v>
      </c>
      <c r="I109" s="198">
        <v>0</v>
      </c>
      <c r="J109" s="33">
        <v>0</v>
      </c>
      <c r="K109" s="33">
        <v>143000</v>
      </c>
      <c r="L109" s="33">
        <v>200000</v>
      </c>
      <c r="M109" s="358" t="s">
        <v>530</v>
      </c>
    </row>
    <row r="110" spans="2:13" ht="25.5" customHeight="1">
      <c r="B110" s="120" t="s">
        <v>531</v>
      </c>
      <c r="C110" s="98">
        <v>0.6</v>
      </c>
      <c r="D110" s="97" t="s">
        <v>168</v>
      </c>
      <c r="E110" s="97" t="s">
        <v>174</v>
      </c>
      <c r="F110" s="27">
        <v>1100000</v>
      </c>
      <c r="G110" s="27"/>
      <c r="H110" s="387">
        <v>0</v>
      </c>
      <c r="I110" s="111">
        <v>0</v>
      </c>
      <c r="J110" s="27">
        <v>0</v>
      </c>
      <c r="K110" s="27">
        <v>228000</v>
      </c>
      <c r="L110" s="27">
        <v>800000</v>
      </c>
      <c r="M110" s="360" t="s">
        <v>532</v>
      </c>
    </row>
    <row r="111" spans="2:13" ht="25.5" customHeight="1" thickBot="1">
      <c r="B111" s="208" t="s">
        <v>533</v>
      </c>
      <c r="C111" s="203">
        <v>2.6</v>
      </c>
      <c r="D111" s="301" t="s">
        <v>168</v>
      </c>
      <c r="E111" s="301" t="s">
        <v>174</v>
      </c>
      <c r="F111" s="204">
        <v>2200000</v>
      </c>
      <c r="G111" s="204"/>
      <c r="H111" s="391">
        <v>0</v>
      </c>
      <c r="I111" s="205">
        <v>0</v>
      </c>
      <c r="J111" s="204">
        <v>0</v>
      </c>
      <c r="K111" s="204">
        <v>718000</v>
      </c>
      <c r="L111" s="204">
        <v>1400000</v>
      </c>
      <c r="M111" s="362" t="s">
        <v>534</v>
      </c>
    </row>
    <row r="112" spans="2:13" ht="12.75" customHeight="1" thickBot="1">
      <c r="B112" s="416" t="s">
        <v>279</v>
      </c>
      <c r="C112" s="417"/>
      <c r="D112" s="417"/>
      <c r="E112" s="417"/>
      <c r="F112" s="192">
        <f>SUM(F97:F111)</f>
        <v>16938855.65</v>
      </c>
      <c r="G112" s="192">
        <f>SUM(G97:G106)</f>
        <v>5169392</v>
      </c>
      <c r="H112" s="192">
        <f>SUM(H97:H111)</f>
        <v>144299.66999999998</v>
      </c>
      <c r="I112" s="192">
        <f>SUM(I97:I111)</f>
        <v>41505.6</v>
      </c>
      <c r="J112" s="192">
        <f>SUM(J97:J111)</f>
        <v>3989901.36</v>
      </c>
      <c r="K112" s="192">
        <f>SUM(K97:K111)</f>
        <v>7102649.01</v>
      </c>
      <c r="L112" s="192">
        <f>SUM(L97:L106)</f>
        <v>2642228.01</v>
      </c>
      <c r="M112" s="200"/>
    </row>
    <row r="113" spans="2:13" ht="12.75" customHeight="1" thickBot="1">
      <c r="B113" s="418" t="s">
        <v>276</v>
      </c>
      <c r="C113" s="419"/>
      <c r="D113" s="419"/>
      <c r="E113" s="419"/>
      <c r="F113" s="419"/>
      <c r="G113" s="419"/>
      <c r="H113" s="419"/>
      <c r="I113" s="419"/>
      <c r="J113" s="419"/>
      <c r="K113" s="419"/>
      <c r="L113" s="419"/>
      <c r="M113" s="420"/>
    </row>
    <row r="114" spans="2:13" ht="25.5" customHeight="1" thickBot="1">
      <c r="B114" s="194" t="s">
        <v>172</v>
      </c>
      <c r="C114" s="187">
        <v>1</v>
      </c>
      <c r="D114" s="197" t="s">
        <v>168</v>
      </c>
      <c r="E114" s="197" t="s">
        <v>168</v>
      </c>
      <c r="F114" s="33">
        <v>1600000</v>
      </c>
      <c r="G114" s="33">
        <v>36513310.76</v>
      </c>
      <c r="H114" s="386">
        <v>87491.53</v>
      </c>
      <c r="I114" s="198">
        <v>150000</v>
      </c>
      <c r="J114" s="33">
        <v>200000</v>
      </c>
      <c r="K114" s="33">
        <f>F114-H114-I114-J114</f>
        <v>1162508.47</v>
      </c>
      <c r="L114" s="33"/>
      <c r="M114" s="199" t="s">
        <v>457</v>
      </c>
    </row>
    <row r="115" spans="2:13" ht="12.75" customHeight="1" thickBot="1">
      <c r="B115" s="416" t="s">
        <v>283</v>
      </c>
      <c r="C115" s="417"/>
      <c r="D115" s="417"/>
      <c r="E115" s="417"/>
      <c r="F115" s="192">
        <f aca="true" t="shared" si="10" ref="F115:L115">SUM(F114:F114)</f>
        <v>1600000</v>
      </c>
      <c r="G115" s="192">
        <f t="shared" si="10"/>
        <v>36513310.76</v>
      </c>
      <c r="H115" s="192">
        <f t="shared" si="10"/>
        <v>87491.53</v>
      </c>
      <c r="I115" s="192">
        <f t="shared" si="10"/>
        <v>150000</v>
      </c>
      <c r="J115" s="192">
        <f t="shared" si="10"/>
        <v>200000</v>
      </c>
      <c r="K115" s="192">
        <f t="shared" si="10"/>
        <v>1162508.47</v>
      </c>
      <c r="L115" s="192">
        <f t="shared" si="10"/>
        <v>0</v>
      </c>
      <c r="M115" s="200"/>
    </row>
    <row r="116" spans="2:13" ht="12.75" customHeight="1" thickBot="1">
      <c r="B116" s="418" t="s">
        <v>274</v>
      </c>
      <c r="C116" s="419"/>
      <c r="D116" s="419"/>
      <c r="E116" s="419"/>
      <c r="F116" s="419"/>
      <c r="G116" s="419"/>
      <c r="H116" s="419"/>
      <c r="I116" s="419"/>
      <c r="J116" s="419"/>
      <c r="K116" s="419"/>
      <c r="L116" s="419"/>
      <c r="M116" s="420"/>
    </row>
    <row r="117" spans="2:13" ht="25.5" customHeight="1">
      <c r="B117" s="113" t="s">
        <v>91</v>
      </c>
      <c r="C117" s="196">
        <v>0.181</v>
      </c>
      <c r="D117" s="197" t="s">
        <v>119</v>
      </c>
      <c r="E117" s="197" t="s">
        <v>113</v>
      </c>
      <c r="F117" s="33">
        <v>891000</v>
      </c>
      <c r="G117" s="33">
        <v>530000</v>
      </c>
      <c r="H117" s="386">
        <v>10</v>
      </c>
      <c r="I117" s="198">
        <v>12193</v>
      </c>
      <c r="J117" s="33">
        <f>F117-H117-I117</f>
        <v>878797</v>
      </c>
      <c r="K117" s="33"/>
      <c r="L117" s="33"/>
      <c r="M117" s="358" t="s">
        <v>552</v>
      </c>
    </row>
    <row r="118" spans="2:16" ht="25.5" customHeight="1">
      <c r="B118" s="105" t="s">
        <v>92</v>
      </c>
      <c r="C118" s="102" t="s">
        <v>87</v>
      </c>
      <c r="D118" s="97" t="s">
        <v>129</v>
      </c>
      <c r="E118" s="97" t="s">
        <v>554</v>
      </c>
      <c r="F118" s="27">
        <v>6213250</v>
      </c>
      <c r="G118" s="27">
        <v>5476694</v>
      </c>
      <c r="H118" s="387">
        <v>65353.55</v>
      </c>
      <c r="I118" s="111">
        <v>303791</v>
      </c>
      <c r="J118" s="27">
        <v>2000000</v>
      </c>
      <c r="K118" s="27">
        <v>3000000</v>
      </c>
      <c r="L118" s="111">
        <f>G118-I118-J118-K118</f>
        <v>172903</v>
      </c>
      <c r="M118" s="359" t="s">
        <v>556</v>
      </c>
      <c r="P118" s="383"/>
    </row>
    <row r="119" spans="2:13" ht="25.5" customHeight="1">
      <c r="B119" s="105" t="s">
        <v>93</v>
      </c>
      <c r="C119" s="102" t="s">
        <v>87</v>
      </c>
      <c r="D119" s="97" t="s">
        <v>137</v>
      </c>
      <c r="E119" s="97" t="s">
        <v>554</v>
      </c>
      <c r="F119" s="27">
        <v>4335540</v>
      </c>
      <c r="G119" s="27">
        <v>3205220</v>
      </c>
      <c r="H119" s="387">
        <v>20854</v>
      </c>
      <c r="I119" s="111">
        <v>127060</v>
      </c>
      <c r="J119" s="27">
        <v>800000</v>
      </c>
      <c r="K119" s="27">
        <v>20000</v>
      </c>
      <c r="L119" s="111">
        <f>G119-I119-J119-K119</f>
        <v>2258160</v>
      </c>
      <c r="M119" s="359" t="s">
        <v>557</v>
      </c>
    </row>
    <row r="120" spans="2:13" ht="25.5" customHeight="1">
      <c r="B120" s="105" t="s">
        <v>94</v>
      </c>
      <c r="C120" s="102">
        <v>0.215</v>
      </c>
      <c r="D120" s="97" t="s">
        <v>110</v>
      </c>
      <c r="E120" s="97" t="s">
        <v>121</v>
      </c>
      <c r="F120" s="27">
        <v>397350</v>
      </c>
      <c r="G120" s="27">
        <v>357000</v>
      </c>
      <c r="H120" s="387">
        <v>24210.47</v>
      </c>
      <c r="I120" s="111">
        <v>250</v>
      </c>
      <c r="J120" s="27">
        <f>F120-H120-I120</f>
        <v>372889.53</v>
      </c>
      <c r="K120" s="27"/>
      <c r="L120" s="27"/>
      <c r="M120" s="360" t="s">
        <v>553</v>
      </c>
    </row>
    <row r="121" spans="2:13" ht="25.5" customHeight="1">
      <c r="B121" s="105" t="s">
        <v>95</v>
      </c>
      <c r="C121" s="102" t="s">
        <v>87</v>
      </c>
      <c r="D121" s="97" t="s">
        <v>118</v>
      </c>
      <c r="E121" s="97" t="s">
        <v>478</v>
      </c>
      <c r="F121" s="27">
        <v>1331266</v>
      </c>
      <c r="G121" s="27">
        <v>1041250</v>
      </c>
      <c r="H121" s="387">
        <v>126988.22</v>
      </c>
      <c r="I121" s="111">
        <v>20610.61</v>
      </c>
      <c r="J121" s="27">
        <v>800000</v>
      </c>
      <c r="K121" s="27">
        <f>F121-H121-I121-J121</f>
        <v>383667.1699999999</v>
      </c>
      <c r="L121" s="27"/>
      <c r="M121" s="360" t="s">
        <v>553</v>
      </c>
    </row>
    <row r="122" spans="2:13" ht="25.5" customHeight="1">
      <c r="B122" s="105" t="s">
        <v>96</v>
      </c>
      <c r="C122" s="102" t="s">
        <v>87</v>
      </c>
      <c r="D122" s="97" t="s">
        <v>121</v>
      </c>
      <c r="E122" s="97" t="s">
        <v>131</v>
      </c>
      <c r="F122" s="27">
        <v>1446330</v>
      </c>
      <c r="G122" s="27">
        <v>1331330</v>
      </c>
      <c r="H122" s="387">
        <v>94401.61</v>
      </c>
      <c r="I122" s="111">
        <v>11500</v>
      </c>
      <c r="J122" s="27">
        <v>50000</v>
      </c>
      <c r="K122" s="27">
        <f>F122-H122-I122-J122</f>
        <v>1290428.39</v>
      </c>
      <c r="L122" s="27"/>
      <c r="M122" s="360" t="s">
        <v>553</v>
      </c>
    </row>
    <row r="123" spans="2:13" ht="25.5" customHeight="1">
      <c r="B123" s="105" t="s">
        <v>18</v>
      </c>
      <c r="C123" s="102" t="s">
        <v>87</v>
      </c>
      <c r="D123" s="97" t="s">
        <v>168</v>
      </c>
      <c r="E123" s="97" t="s">
        <v>174</v>
      </c>
      <c r="F123" s="27">
        <v>1505910</v>
      </c>
      <c r="G123" s="27">
        <v>1295910</v>
      </c>
      <c r="H123" s="387">
        <v>53045</v>
      </c>
      <c r="I123" s="111">
        <v>0</v>
      </c>
      <c r="J123" s="27">
        <v>120174</v>
      </c>
      <c r="K123" s="27">
        <v>800000</v>
      </c>
      <c r="L123" s="27">
        <v>505000</v>
      </c>
      <c r="M123" s="360" t="s">
        <v>558</v>
      </c>
    </row>
    <row r="124" spans="2:15" ht="25.5" customHeight="1">
      <c r="B124" s="369" t="s">
        <v>17</v>
      </c>
      <c r="C124" s="370">
        <v>2.7</v>
      </c>
      <c r="D124" s="265" t="s">
        <v>174</v>
      </c>
      <c r="E124" s="265" t="s">
        <v>175</v>
      </c>
      <c r="F124" s="111">
        <v>21080000</v>
      </c>
      <c r="G124" s="111"/>
      <c r="H124" s="387">
        <v>50</v>
      </c>
      <c r="I124" s="111">
        <v>0</v>
      </c>
      <c r="J124" s="111">
        <v>288530</v>
      </c>
      <c r="K124" s="111">
        <v>821470</v>
      </c>
      <c r="L124" s="111">
        <v>8790000</v>
      </c>
      <c r="M124" s="360" t="s">
        <v>613</v>
      </c>
      <c r="O124" s="172"/>
    </row>
    <row r="125" spans="2:15" ht="25.5" customHeight="1">
      <c r="B125" s="369" t="s">
        <v>331</v>
      </c>
      <c r="C125" s="370">
        <v>1.2</v>
      </c>
      <c r="D125" s="265" t="s">
        <v>168</v>
      </c>
      <c r="E125" s="265" t="s">
        <v>174</v>
      </c>
      <c r="F125" s="111">
        <v>3095993</v>
      </c>
      <c r="G125" s="111"/>
      <c r="H125" s="387">
        <v>54691</v>
      </c>
      <c r="I125" s="111">
        <v>0</v>
      </c>
      <c r="J125" s="111">
        <v>138000</v>
      </c>
      <c r="K125" s="111">
        <v>1589997</v>
      </c>
      <c r="L125" s="111">
        <v>1275800</v>
      </c>
      <c r="M125" s="360" t="s">
        <v>614</v>
      </c>
      <c r="O125" s="172"/>
    </row>
    <row r="126" spans="2:13" ht="25.5" customHeight="1">
      <c r="B126" s="120" t="s">
        <v>126</v>
      </c>
      <c r="C126" s="98">
        <v>2.818</v>
      </c>
      <c r="D126" s="103" t="s">
        <v>127</v>
      </c>
      <c r="E126" s="103" t="s">
        <v>128</v>
      </c>
      <c r="F126" s="20">
        <v>2370046</v>
      </c>
      <c r="G126" s="20">
        <v>2175729</v>
      </c>
      <c r="H126" s="388">
        <v>99885.85</v>
      </c>
      <c r="I126" s="110">
        <v>0</v>
      </c>
      <c r="J126" s="20">
        <v>0</v>
      </c>
      <c r="K126" s="27">
        <v>1135160.15</v>
      </c>
      <c r="L126" s="27">
        <f>F126-H126-I126-J126-K126</f>
        <v>1135000</v>
      </c>
      <c r="M126" s="360" t="s">
        <v>574</v>
      </c>
    </row>
    <row r="127" spans="2:13" ht="25.5" customHeight="1">
      <c r="B127" s="120" t="s">
        <v>135</v>
      </c>
      <c r="C127" s="98">
        <v>0.2</v>
      </c>
      <c r="D127" s="103" t="s">
        <v>115</v>
      </c>
      <c r="E127" s="103" t="s">
        <v>121</v>
      </c>
      <c r="F127" s="20">
        <v>1835000</v>
      </c>
      <c r="G127" s="20">
        <v>664000</v>
      </c>
      <c r="H127" s="388">
        <v>29330.74</v>
      </c>
      <c r="I127" s="110">
        <v>5800</v>
      </c>
      <c r="J127" s="20">
        <f>F127-H127-I127</f>
        <v>1799869.26</v>
      </c>
      <c r="K127" s="27"/>
      <c r="L127" s="27">
        <f>F127-H127-I127-J127-K127</f>
        <v>0</v>
      </c>
      <c r="M127" s="360" t="s">
        <v>575</v>
      </c>
    </row>
    <row r="128" spans="2:13" ht="25.5" customHeight="1">
      <c r="B128" s="120" t="s">
        <v>138</v>
      </c>
      <c r="C128" s="98">
        <v>0.12</v>
      </c>
      <c r="D128" s="103" t="s">
        <v>115</v>
      </c>
      <c r="E128" s="103" t="s">
        <v>121</v>
      </c>
      <c r="F128" s="20">
        <v>1011900</v>
      </c>
      <c r="G128" s="20">
        <v>1000000</v>
      </c>
      <c r="H128" s="388">
        <v>0</v>
      </c>
      <c r="I128" s="110">
        <v>26162</v>
      </c>
      <c r="J128" s="20">
        <f>F128-H128-I128</f>
        <v>985738</v>
      </c>
      <c r="K128" s="27"/>
      <c r="L128" s="27"/>
      <c r="M128" s="360" t="s">
        <v>572</v>
      </c>
    </row>
    <row r="129" spans="2:13" ht="25.5" customHeight="1">
      <c r="B129" s="120" t="s">
        <v>477</v>
      </c>
      <c r="C129" s="98">
        <v>3.757</v>
      </c>
      <c r="D129" s="103" t="s">
        <v>174</v>
      </c>
      <c r="E129" s="103" t="s">
        <v>185</v>
      </c>
      <c r="F129" s="20">
        <v>16596960</v>
      </c>
      <c r="G129" s="20">
        <v>15665719</v>
      </c>
      <c r="H129" s="388">
        <v>118013</v>
      </c>
      <c r="I129" s="110">
        <v>0</v>
      </c>
      <c r="J129" s="20">
        <v>0</v>
      </c>
      <c r="K129" s="111">
        <v>200000</v>
      </c>
      <c r="L129" s="111">
        <v>5564508</v>
      </c>
      <c r="M129" s="360" t="s">
        <v>576</v>
      </c>
    </row>
    <row r="130" spans="2:14" ht="25.5" customHeight="1">
      <c r="B130" s="120" t="s">
        <v>577</v>
      </c>
      <c r="C130" s="98">
        <v>4.21</v>
      </c>
      <c r="D130" s="103" t="s">
        <v>167</v>
      </c>
      <c r="E130" s="103" t="s">
        <v>175</v>
      </c>
      <c r="F130" s="20">
        <v>30710330</v>
      </c>
      <c r="G130" s="20"/>
      <c r="H130" s="388">
        <v>328375</v>
      </c>
      <c r="I130" s="110">
        <v>36486</v>
      </c>
      <c r="J130" s="20">
        <v>518383</v>
      </c>
      <c r="K130" s="111">
        <v>3320000</v>
      </c>
      <c r="L130" s="111">
        <v>10000000</v>
      </c>
      <c r="M130" s="360" t="s">
        <v>581</v>
      </c>
      <c r="N130" s="172"/>
    </row>
    <row r="131" spans="2:14" ht="25.5" customHeight="1">
      <c r="B131" s="120" t="s">
        <v>578</v>
      </c>
      <c r="C131" s="98">
        <v>0.2</v>
      </c>
      <c r="D131" s="103" t="s">
        <v>168</v>
      </c>
      <c r="E131" s="103" t="s">
        <v>175</v>
      </c>
      <c r="F131" s="20">
        <v>2000000</v>
      </c>
      <c r="G131" s="20"/>
      <c r="H131" s="388">
        <v>0</v>
      </c>
      <c r="I131" s="110">
        <v>0</v>
      </c>
      <c r="J131" s="20">
        <v>0</v>
      </c>
      <c r="K131" s="111">
        <v>564000</v>
      </c>
      <c r="L131" s="111">
        <v>1000000</v>
      </c>
      <c r="M131" s="360" t="s">
        <v>582</v>
      </c>
      <c r="N131" s="172"/>
    </row>
    <row r="132" spans="2:13" ht="25.5" customHeight="1">
      <c r="B132" s="120" t="s">
        <v>579</v>
      </c>
      <c r="C132" s="98">
        <v>0.5</v>
      </c>
      <c r="D132" s="103" t="s">
        <v>168</v>
      </c>
      <c r="E132" s="103" t="s">
        <v>174</v>
      </c>
      <c r="F132" s="20">
        <v>6700000</v>
      </c>
      <c r="G132" s="20"/>
      <c r="H132" s="388">
        <v>0</v>
      </c>
      <c r="I132" s="110">
        <v>0</v>
      </c>
      <c r="J132" s="20">
        <v>30000</v>
      </c>
      <c r="K132" s="111">
        <v>1000000</v>
      </c>
      <c r="L132" s="111">
        <v>3000000</v>
      </c>
      <c r="M132" s="360" t="s">
        <v>583</v>
      </c>
    </row>
    <row r="133" spans="2:14" ht="25.5" customHeight="1">
      <c r="B133" s="120" t="s">
        <v>580</v>
      </c>
      <c r="C133" s="98">
        <v>2.2</v>
      </c>
      <c r="D133" s="103" t="s">
        <v>174</v>
      </c>
      <c r="E133" s="103" t="s">
        <v>185</v>
      </c>
      <c r="F133" s="20">
        <v>10000000</v>
      </c>
      <c r="G133" s="20"/>
      <c r="H133" s="388">
        <v>0</v>
      </c>
      <c r="I133" s="110">
        <v>0</v>
      </c>
      <c r="J133" s="20">
        <v>0</v>
      </c>
      <c r="K133" s="111">
        <v>165000</v>
      </c>
      <c r="L133" s="111">
        <v>1460000</v>
      </c>
      <c r="M133" s="360" t="s">
        <v>584</v>
      </c>
      <c r="N133" s="172"/>
    </row>
    <row r="134" spans="2:14" ht="25.5" customHeight="1">
      <c r="B134" s="120" t="s">
        <v>610</v>
      </c>
      <c r="C134" s="98">
        <v>3.605</v>
      </c>
      <c r="D134" s="103" t="s">
        <v>168</v>
      </c>
      <c r="E134" s="103" t="s">
        <v>174</v>
      </c>
      <c r="F134" s="20">
        <v>26255000</v>
      </c>
      <c r="G134" s="20"/>
      <c r="H134" s="388">
        <v>140172</v>
      </c>
      <c r="I134" s="110">
        <v>35880</v>
      </c>
      <c r="J134" s="20">
        <v>200000</v>
      </c>
      <c r="K134" s="111">
        <v>12000000</v>
      </c>
      <c r="L134" s="111">
        <v>13878948</v>
      </c>
      <c r="M134" s="360" t="s">
        <v>611</v>
      </c>
      <c r="N134" s="172"/>
    </row>
    <row r="135" spans="2:15" ht="25.5" customHeight="1">
      <c r="B135" s="120" t="s">
        <v>38</v>
      </c>
      <c r="C135" s="98">
        <v>4.7</v>
      </c>
      <c r="D135" s="103" t="s">
        <v>168</v>
      </c>
      <c r="E135" s="103" t="s">
        <v>174</v>
      </c>
      <c r="F135" s="20">
        <v>27000000</v>
      </c>
      <c r="G135" s="20"/>
      <c r="H135" s="388">
        <v>0</v>
      </c>
      <c r="I135" s="110">
        <v>0</v>
      </c>
      <c r="J135" s="20">
        <v>0</v>
      </c>
      <c r="K135" s="111">
        <v>2750000</v>
      </c>
      <c r="L135" s="111">
        <v>23850000</v>
      </c>
      <c r="M135" s="360" t="s">
        <v>612</v>
      </c>
      <c r="N135" s="172"/>
      <c r="O135" s="172"/>
    </row>
    <row r="136" spans="2:13" s="117" customFormat="1" ht="25.5" customHeight="1">
      <c r="B136" s="114" t="s">
        <v>173</v>
      </c>
      <c r="C136" s="98">
        <v>5.815</v>
      </c>
      <c r="D136" s="97" t="s">
        <v>168</v>
      </c>
      <c r="E136" s="97" t="s">
        <v>175</v>
      </c>
      <c r="F136" s="27">
        <v>32662816.169999998</v>
      </c>
      <c r="G136" s="27">
        <v>28214831.04</v>
      </c>
      <c r="H136" s="387">
        <v>81493</v>
      </c>
      <c r="I136" s="111">
        <v>246180</v>
      </c>
      <c r="J136" s="27">
        <v>2200000</v>
      </c>
      <c r="K136" s="27">
        <v>10000000</v>
      </c>
      <c r="L136" s="27">
        <v>12000000</v>
      </c>
      <c r="M136" s="360" t="s">
        <v>458</v>
      </c>
    </row>
    <row r="137" spans="2:13" s="117" customFormat="1" ht="25.5" customHeight="1">
      <c r="B137" s="122" t="s">
        <v>176</v>
      </c>
      <c r="C137" s="98">
        <v>19</v>
      </c>
      <c r="D137" s="97" t="s">
        <v>174</v>
      </c>
      <c r="E137" s="97" t="s">
        <v>459</v>
      </c>
      <c r="F137" s="27">
        <v>160785200</v>
      </c>
      <c r="G137" s="27">
        <v>151583400</v>
      </c>
      <c r="H137" s="387">
        <v>388842.74</v>
      </c>
      <c r="I137" s="111">
        <v>42672</v>
      </c>
      <c r="J137" s="27">
        <v>1500000</v>
      </c>
      <c r="K137" s="27">
        <v>9000000</v>
      </c>
      <c r="L137" s="27">
        <v>25000000</v>
      </c>
      <c r="M137" s="360" t="s">
        <v>460</v>
      </c>
    </row>
    <row r="138" spans="2:13" s="117" customFormat="1" ht="25.5" customHeight="1">
      <c r="B138" s="122" t="s">
        <v>177</v>
      </c>
      <c r="C138" s="98">
        <v>5.961</v>
      </c>
      <c r="D138" s="97" t="s">
        <v>174</v>
      </c>
      <c r="E138" s="97" t="s">
        <v>185</v>
      </c>
      <c r="F138" s="27">
        <v>72876695.24</v>
      </c>
      <c r="G138" s="27">
        <v>69607844</v>
      </c>
      <c r="H138" s="387">
        <v>395856.76</v>
      </c>
      <c r="I138" s="111">
        <v>110935</v>
      </c>
      <c r="J138" s="27">
        <v>1500000</v>
      </c>
      <c r="K138" s="27">
        <v>15000000</v>
      </c>
      <c r="L138" s="27">
        <v>30000000</v>
      </c>
      <c r="M138" s="360" t="s">
        <v>462</v>
      </c>
    </row>
    <row r="139" spans="2:13" s="117" customFormat="1" ht="25.5" customHeight="1">
      <c r="B139" s="122" t="s">
        <v>178</v>
      </c>
      <c r="C139" s="98">
        <v>0.3</v>
      </c>
      <c r="D139" s="97" t="s">
        <v>167</v>
      </c>
      <c r="E139" s="97" t="s">
        <v>174</v>
      </c>
      <c r="F139" s="27">
        <v>1910075.68</v>
      </c>
      <c r="G139" s="27">
        <v>1660000</v>
      </c>
      <c r="H139" s="387">
        <v>113669.72</v>
      </c>
      <c r="I139" s="111">
        <v>3613</v>
      </c>
      <c r="J139" s="27">
        <v>600000</v>
      </c>
      <c r="K139" s="27">
        <v>1000000</v>
      </c>
      <c r="L139" s="27">
        <f>F139-H139-I139-J139-K139</f>
        <v>192792.95999999996</v>
      </c>
      <c r="M139" s="360" t="s">
        <v>461</v>
      </c>
    </row>
    <row r="140" spans="2:13" s="117" customFormat="1" ht="25.5" customHeight="1">
      <c r="B140" s="122" t="s">
        <v>179</v>
      </c>
      <c r="C140" s="98">
        <v>2.272</v>
      </c>
      <c r="D140" s="97" t="s">
        <v>174</v>
      </c>
      <c r="E140" s="97" t="s">
        <v>185</v>
      </c>
      <c r="F140" s="27">
        <v>9128327.68</v>
      </c>
      <c r="G140" s="27">
        <v>7136692.56</v>
      </c>
      <c r="H140" s="387">
        <v>39197</v>
      </c>
      <c r="I140" s="111">
        <v>0</v>
      </c>
      <c r="J140" s="27">
        <v>600000</v>
      </c>
      <c r="K140" s="27">
        <v>1300000</v>
      </c>
      <c r="L140" s="27">
        <v>1200000</v>
      </c>
      <c r="M140" s="360" t="s">
        <v>463</v>
      </c>
    </row>
    <row r="141" spans="2:13" s="117" customFormat="1" ht="25.5" customHeight="1">
      <c r="B141" s="122" t="s">
        <v>180</v>
      </c>
      <c r="C141" s="98">
        <v>3.602</v>
      </c>
      <c r="D141" s="97" t="s">
        <v>174</v>
      </c>
      <c r="E141" s="97" t="s">
        <v>175</v>
      </c>
      <c r="F141" s="27">
        <v>12049392.549999999</v>
      </c>
      <c r="G141" s="27">
        <v>10622054.04</v>
      </c>
      <c r="H141" s="387">
        <v>46538.32</v>
      </c>
      <c r="I141" s="111">
        <v>0</v>
      </c>
      <c r="J141" s="27">
        <v>1000000</v>
      </c>
      <c r="K141" s="27">
        <v>800000</v>
      </c>
      <c r="L141" s="27">
        <v>700000</v>
      </c>
      <c r="M141" s="360" t="s">
        <v>464</v>
      </c>
    </row>
    <row r="142" spans="2:13" s="117" customFormat="1" ht="25.5" customHeight="1">
      <c r="B142" s="122" t="s">
        <v>181</v>
      </c>
      <c r="C142" s="98">
        <v>3</v>
      </c>
      <c r="D142" s="97" t="s">
        <v>168</v>
      </c>
      <c r="E142" s="97" t="s">
        <v>175</v>
      </c>
      <c r="F142" s="27">
        <v>21213000</v>
      </c>
      <c r="G142" s="27">
        <v>17353000</v>
      </c>
      <c r="H142" s="387">
        <v>194790.86</v>
      </c>
      <c r="I142" s="111">
        <v>16972.38</v>
      </c>
      <c r="J142" s="27">
        <v>1700000</v>
      </c>
      <c r="K142" s="27">
        <v>3700000</v>
      </c>
      <c r="L142" s="27">
        <v>10000000</v>
      </c>
      <c r="M142" s="360" t="s">
        <v>465</v>
      </c>
    </row>
    <row r="143" spans="2:13" s="117" customFormat="1" ht="25.5" customHeight="1">
      <c r="B143" s="122" t="s">
        <v>182</v>
      </c>
      <c r="C143" s="98">
        <v>7</v>
      </c>
      <c r="D143" s="97" t="s">
        <v>175</v>
      </c>
      <c r="E143" s="97" t="s">
        <v>459</v>
      </c>
      <c r="F143" s="27">
        <v>88075850</v>
      </c>
      <c r="G143" s="27">
        <v>78126850</v>
      </c>
      <c r="H143" s="387">
        <v>110929.04</v>
      </c>
      <c r="I143" s="111">
        <v>3395.8</v>
      </c>
      <c r="J143" s="27">
        <v>200000</v>
      </c>
      <c r="K143" s="27">
        <v>1300000</v>
      </c>
      <c r="L143" s="27">
        <v>3400000</v>
      </c>
      <c r="M143" s="360" t="s">
        <v>466</v>
      </c>
    </row>
    <row r="144" spans="2:13" s="117" customFormat="1" ht="25.5" customHeight="1">
      <c r="B144" s="122" t="s">
        <v>183</v>
      </c>
      <c r="C144" s="98">
        <v>5.7</v>
      </c>
      <c r="D144" s="97" t="s">
        <v>175</v>
      </c>
      <c r="E144" s="97" t="s">
        <v>459</v>
      </c>
      <c r="F144" s="27">
        <v>32531000</v>
      </c>
      <c r="G144" s="27">
        <v>27000000</v>
      </c>
      <c r="H144" s="387">
        <v>220522.755</v>
      </c>
      <c r="I144" s="111">
        <v>195388</v>
      </c>
      <c r="J144" s="27">
        <v>100000</v>
      </c>
      <c r="K144" s="27">
        <v>300000</v>
      </c>
      <c r="L144" s="27">
        <v>2500000</v>
      </c>
      <c r="M144" s="360" t="s">
        <v>467</v>
      </c>
    </row>
    <row r="145" spans="2:13" s="117" customFormat="1" ht="25.5" customHeight="1">
      <c r="B145" s="122" t="s">
        <v>184</v>
      </c>
      <c r="C145" s="98">
        <v>1.3</v>
      </c>
      <c r="D145" s="97" t="s">
        <v>167</v>
      </c>
      <c r="E145" s="97" t="s">
        <v>174</v>
      </c>
      <c r="F145" s="27">
        <v>4000000</v>
      </c>
      <c r="G145" s="27">
        <v>17000000</v>
      </c>
      <c r="H145" s="387">
        <v>37557</v>
      </c>
      <c r="I145" s="111">
        <v>150313</v>
      </c>
      <c r="J145" s="27">
        <v>350000</v>
      </c>
      <c r="K145" s="27">
        <v>2200000</v>
      </c>
      <c r="L145" s="27">
        <f>F145-H145-I145-J145-K145</f>
        <v>1262130</v>
      </c>
      <c r="M145" s="360" t="s">
        <v>461</v>
      </c>
    </row>
    <row r="146" spans="2:13" s="117" customFormat="1" ht="25.5" customHeight="1">
      <c r="B146" s="122" t="s">
        <v>186</v>
      </c>
      <c r="C146" s="98">
        <v>0.5</v>
      </c>
      <c r="D146" s="97" t="s">
        <v>167</v>
      </c>
      <c r="E146" s="97" t="s">
        <v>174</v>
      </c>
      <c r="F146" s="27">
        <v>1033250</v>
      </c>
      <c r="G146" s="27">
        <v>956250</v>
      </c>
      <c r="H146" s="387">
        <v>0</v>
      </c>
      <c r="I146" s="111">
        <v>25631</v>
      </c>
      <c r="J146" s="27">
        <v>300000</v>
      </c>
      <c r="K146" s="27">
        <v>550000</v>
      </c>
      <c r="L146" s="27">
        <f>F146-H146-I146-J146-K146</f>
        <v>157619</v>
      </c>
      <c r="M146" s="360" t="s">
        <v>461</v>
      </c>
    </row>
    <row r="147" spans="2:13" s="117" customFormat="1" ht="25.5" customHeight="1">
      <c r="B147" s="122" t="s">
        <v>468</v>
      </c>
      <c r="C147" s="98">
        <v>0.3</v>
      </c>
      <c r="D147" s="97" t="s">
        <v>167</v>
      </c>
      <c r="E147" s="97" t="s">
        <v>168</v>
      </c>
      <c r="F147" s="27">
        <v>400000</v>
      </c>
      <c r="G147" s="27"/>
      <c r="H147" s="387">
        <v>0</v>
      </c>
      <c r="I147" s="111">
        <v>0</v>
      </c>
      <c r="J147" s="111">
        <v>290000</v>
      </c>
      <c r="K147" s="111">
        <v>100000</v>
      </c>
      <c r="L147" s="111"/>
      <c r="M147" s="360" t="s">
        <v>598</v>
      </c>
    </row>
    <row r="148" spans="2:13" s="117" customFormat="1" ht="25.5" customHeight="1">
      <c r="B148" s="122" t="s">
        <v>54</v>
      </c>
      <c r="C148" s="98">
        <v>0.3</v>
      </c>
      <c r="D148" s="97" t="s">
        <v>167</v>
      </c>
      <c r="E148" s="97" t="s">
        <v>174</v>
      </c>
      <c r="F148" s="27">
        <v>950000</v>
      </c>
      <c r="G148" s="27"/>
      <c r="H148" s="387">
        <v>0</v>
      </c>
      <c r="I148" s="111">
        <v>0</v>
      </c>
      <c r="J148" s="111">
        <v>70000</v>
      </c>
      <c r="K148" s="111">
        <v>720000</v>
      </c>
      <c r="L148" s="111">
        <v>130000</v>
      </c>
      <c r="M148" s="360" t="s">
        <v>599</v>
      </c>
    </row>
    <row r="149" spans="2:13" s="117" customFormat="1" ht="25.5" customHeight="1">
      <c r="B149" s="122" t="s">
        <v>469</v>
      </c>
      <c r="C149" s="98">
        <v>0.8</v>
      </c>
      <c r="D149" s="97" t="s">
        <v>167</v>
      </c>
      <c r="E149" s="97" t="s">
        <v>174</v>
      </c>
      <c r="F149" s="27">
        <v>1100000</v>
      </c>
      <c r="G149" s="27"/>
      <c r="H149" s="387">
        <v>0</v>
      </c>
      <c r="I149" s="111">
        <v>0</v>
      </c>
      <c r="J149" s="111">
        <v>15000</v>
      </c>
      <c r="K149" s="111">
        <v>800000</v>
      </c>
      <c r="L149" s="111">
        <v>240000</v>
      </c>
      <c r="M149" s="360" t="s">
        <v>600</v>
      </c>
    </row>
    <row r="150" spans="2:13" s="117" customFormat="1" ht="25.5" customHeight="1">
      <c r="B150" s="122" t="s">
        <v>470</v>
      </c>
      <c r="C150" s="98">
        <v>10</v>
      </c>
      <c r="D150" s="97" t="s">
        <v>167</v>
      </c>
      <c r="E150" s="97" t="s">
        <v>174</v>
      </c>
      <c r="F150" s="27">
        <v>1950000</v>
      </c>
      <c r="G150" s="27"/>
      <c r="H150" s="387">
        <v>0</v>
      </c>
      <c r="I150" s="111">
        <v>0</v>
      </c>
      <c r="J150" s="111">
        <v>0</v>
      </c>
      <c r="K150" s="111">
        <v>800000</v>
      </c>
      <c r="L150" s="111">
        <v>1075000</v>
      </c>
      <c r="M150" s="360" t="s">
        <v>601</v>
      </c>
    </row>
    <row r="151" spans="2:13" s="117" customFormat="1" ht="25.5" customHeight="1">
      <c r="B151" s="122" t="s">
        <v>43</v>
      </c>
      <c r="C151" s="98">
        <v>11.3</v>
      </c>
      <c r="D151" s="97" t="s">
        <v>174</v>
      </c>
      <c r="E151" s="97" t="s">
        <v>459</v>
      </c>
      <c r="F151" s="27">
        <v>109822000</v>
      </c>
      <c r="G151" s="27"/>
      <c r="H151" s="387">
        <v>81826</v>
      </c>
      <c r="I151" s="111">
        <v>0</v>
      </c>
      <c r="J151" s="111">
        <v>0</v>
      </c>
      <c r="K151" s="111">
        <v>10000000</v>
      </c>
      <c r="L151" s="111">
        <v>15700000</v>
      </c>
      <c r="M151" s="360" t="s">
        <v>602</v>
      </c>
    </row>
    <row r="152" spans="2:13" s="117" customFormat="1" ht="25.5" customHeight="1">
      <c r="B152" s="122" t="s">
        <v>44</v>
      </c>
      <c r="C152" s="98">
        <v>0.7</v>
      </c>
      <c r="D152" s="97" t="s">
        <v>168</v>
      </c>
      <c r="E152" s="97" t="s">
        <v>175</v>
      </c>
      <c r="F152" s="27">
        <v>1800000</v>
      </c>
      <c r="G152" s="27"/>
      <c r="H152" s="387">
        <v>0</v>
      </c>
      <c r="I152" s="111">
        <v>0</v>
      </c>
      <c r="J152" s="111">
        <v>20000</v>
      </c>
      <c r="K152" s="111">
        <v>120000</v>
      </c>
      <c r="L152" s="111">
        <v>1000000</v>
      </c>
      <c r="M152" s="360" t="s">
        <v>603</v>
      </c>
    </row>
    <row r="153" spans="2:13" s="117" customFormat="1" ht="25.5" customHeight="1">
      <c r="B153" s="120" t="s">
        <v>210</v>
      </c>
      <c r="C153" s="98">
        <v>0.5</v>
      </c>
      <c r="D153" s="97" t="s">
        <v>121</v>
      </c>
      <c r="E153" s="97" t="s">
        <v>207</v>
      </c>
      <c r="F153" s="27">
        <v>1294563</v>
      </c>
      <c r="G153" s="27">
        <v>1161787</v>
      </c>
      <c r="H153" s="387">
        <v>16141</v>
      </c>
      <c r="I153" s="111">
        <v>8500</v>
      </c>
      <c r="J153" s="27">
        <v>150000</v>
      </c>
      <c r="K153" s="27">
        <f>F153-H153-I153-J153</f>
        <v>1119922</v>
      </c>
      <c r="L153" s="27"/>
      <c r="M153" s="360" t="s">
        <v>525</v>
      </c>
    </row>
    <row r="154" spans="2:13" s="117" customFormat="1" ht="25.5" customHeight="1">
      <c r="B154" s="105" t="s">
        <v>211</v>
      </c>
      <c r="C154" s="98">
        <v>0.5</v>
      </c>
      <c r="D154" s="97" t="s">
        <v>102</v>
      </c>
      <c r="E154" s="97" t="s">
        <v>131</v>
      </c>
      <c r="F154" s="27">
        <v>1171745</v>
      </c>
      <c r="G154" s="27">
        <v>1062205</v>
      </c>
      <c r="H154" s="387">
        <v>16398.2</v>
      </c>
      <c r="I154" s="111">
        <v>33000</v>
      </c>
      <c r="J154" s="27">
        <v>300000</v>
      </c>
      <c r="K154" s="27">
        <f>F154-H154-I154-J154</f>
        <v>822346.8</v>
      </c>
      <c r="L154" s="27"/>
      <c r="M154" s="360" t="s">
        <v>535</v>
      </c>
    </row>
    <row r="155" spans="2:13" s="117" customFormat="1" ht="25.5" customHeight="1">
      <c r="B155" s="105" t="s">
        <v>212</v>
      </c>
      <c r="C155" s="98">
        <v>2.69</v>
      </c>
      <c r="D155" s="97" t="s">
        <v>119</v>
      </c>
      <c r="E155" s="97" t="s">
        <v>134</v>
      </c>
      <c r="F155" s="27">
        <v>10396335</v>
      </c>
      <c r="G155" s="27">
        <v>8962358</v>
      </c>
      <c r="H155" s="387">
        <v>159720.3</v>
      </c>
      <c r="I155" s="111">
        <v>0</v>
      </c>
      <c r="J155" s="27">
        <v>2650000</v>
      </c>
      <c r="K155" s="27">
        <v>4300000</v>
      </c>
      <c r="L155" s="27">
        <f>F155-H155-I155-J155-K155</f>
        <v>3286614.6999999993</v>
      </c>
      <c r="M155" s="360" t="s">
        <v>536</v>
      </c>
    </row>
    <row r="156" spans="2:13" s="117" customFormat="1" ht="25.5" customHeight="1">
      <c r="B156" s="105" t="s">
        <v>631</v>
      </c>
      <c r="C156" s="98">
        <v>15.5</v>
      </c>
      <c r="D156" s="97" t="s">
        <v>118</v>
      </c>
      <c r="E156" s="97" t="s">
        <v>207</v>
      </c>
      <c r="F156" s="27">
        <v>49990000</v>
      </c>
      <c r="G156" s="27"/>
      <c r="H156" s="387">
        <v>0</v>
      </c>
      <c r="I156" s="111">
        <v>48000</v>
      </c>
      <c r="J156" s="27">
        <v>20090000</v>
      </c>
      <c r="K156" s="27">
        <f>F156-H156-I156-J156</f>
        <v>29852000</v>
      </c>
      <c r="L156" s="111"/>
      <c r="M156" s="359"/>
    </row>
    <row r="157" spans="2:14" s="117" customFormat="1" ht="25.5" customHeight="1">
      <c r="B157" s="105" t="s">
        <v>66</v>
      </c>
      <c r="C157" s="98">
        <v>4.4</v>
      </c>
      <c r="D157" s="97" t="s">
        <v>168</v>
      </c>
      <c r="E157" s="97" t="s">
        <v>175</v>
      </c>
      <c r="F157" s="27">
        <v>8757390</v>
      </c>
      <c r="G157" s="27"/>
      <c r="H157" s="387">
        <v>0</v>
      </c>
      <c r="I157" s="111">
        <v>0</v>
      </c>
      <c r="J157" s="27">
        <v>0</v>
      </c>
      <c r="K157" s="27">
        <v>960000</v>
      </c>
      <c r="L157" s="111">
        <v>4000000</v>
      </c>
      <c r="M157" s="359" t="s">
        <v>559</v>
      </c>
      <c r="N157" s="317"/>
    </row>
    <row r="158" spans="2:14" s="117" customFormat="1" ht="25.5" customHeight="1">
      <c r="B158" s="105" t="s">
        <v>503</v>
      </c>
      <c r="C158" s="98">
        <v>4.8</v>
      </c>
      <c r="D158" s="97" t="s">
        <v>174</v>
      </c>
      <c r="E158" s="97" t="s">
        <v>185</v>
      </c>
      <c r="F158" s="27">
        <v>21083310</v>
      </c>
      <c r="G158" s="27"/>
      <c r="H158" s="387">
        <v>0</v>
      </c>
      <c r="I158" s="111">
        <v>0</v>
      </c>
      <c r="J158" s="27">
        <v>0</v>
      </c>
      <c r="K158" s="27">
        <v>0</v>
      </c>
      <c r="L158" s="111">
        <v>7000000</v>
      </c>
      <c r="M158" s="359" t="s">
        <v>560</v>
      </c>
      <c r="N158" s="317"/>
    </row>
    <row r="159" spans="2:14" s="117" customFormat="1" ht="25.5" customHeight="1">
      <c r="B159" s="105" t="s">
        <v>537</v>
      </c>
      <c r="C159" s="98">
        <v>3.9</v>
      </c>
      <c r="D159" s="97" t="s">
        <v>174</v>
      </c>
      <c r="E159" s="97" t="s">
        <v>185</v>
      </c>
      <c r="F159" s="27">
        <v>24084840</v>
      </c>
      <c r="G159" s="27"/>
      <c r="H159" s="387">
        <v>0</v>
      </c>
      <c r="I159" s="111">
        <v>0</v>
      </c>
      <c r="J159" s="27">
        <v>0</v>
      </c>
      <c r="K159" s="27">
        <v>0</v>
      </c>
      <c r="L159" s="111">
        <v>3000000</v>
      </c>
      <c r="M159" s="359" t="s">
        <v>561</v>
      </c>
      <c r="N159" s="317"/>
    </row>
    <row r="160" spans="2:14" s="117" customFormat="1" ht="25.5" customHeight="1">
      <c r="B160" s="105" t="s">
        <v>504</v>
      </c>
      <c r="C160" s="98">
        <v>7.8</v>
      </c>
      <c r="D160" s="97" t="s">
        <v>174</v>
      </c>
      <c r="E160" s="97" t="s">
        <v>459</v>
      </c>
      <c r="F160" s="27">
        <v>31700193</v>
      </c>
      <c r="G160" s="27"/>
      <c r="H160" s="387">
        <v>0</v>
      </c>
      <c r="I160" s="111">
        <v>0</v>
      </c>
      <c r="J160" s="27">
        <v>0</v>
      </c>
      <c r="K160" s="27">
        <v>0</v>
      </c>
      <c r="L160" s="111">
        <v>3000000</v>
      </c>
      <c r="M160" s="359" t="s">
        <v>562</v>
      </c>
      <c r="N160" s="317"/>
    </row>
    <row r="161" spans="2:14" s="117" customFormat="1" ht="25.5" customHeight="1">
      <c r="B161" s="105" t="s">
        <v>58</v>
      </c>
      <c r="C161" s="98">
        <v>2.8</v>
      </c>
      <c r="D161" s="97" t="s">
        <v>174</v>
      </c>
      <c r="E161" s="97" t="s">
        <v>185</v>
      </c>
      <c r="F161" s="27">
        <v>35000000</v>
      </c>
      <c r="G161" s="27"/>
      <c r="H161" s="387">
        <v>0</v>
      </c>
      <c r="I161" s="111">
        <v>0</v>
      </c>
      <c r="J161" s="27">
        <v>0</v>
      </c>
      <c r="K161" s="27">
        <v>0</v>
      </c>
      <c r="L161" s="111">
        <v>10000000</v>
      </c>
      <c r="M161" s="359" t="s">
        <v>563</v>
      </c>
      <c r="N161" s="317"/>
    </row>
    <row r="162" spans="2:14" s="117" customFormat="1" ht="25.5" customHeight="1">
      <c r="B162" s="105" t="s">
        <v>538</v>
      </c>
      <c r="C162" s="98">
        <v>2.615</v>
      </c>
      <c r="D162" s="97" t="s">
        <v>168</v>
      </c>
      <c r="E162" s="97" t="s">
        <v>175</v>
      </c>
      <c r="F162" s="27">
        <v>2500000</v>
      </c>
      <c r="G162" s="27"/>
      <c r="H162" s="387">
        <v>0</v>
      </c>
      <c r="I162" s="111">
        <v>0</v>
      </c>
      <c r="J162" s="27">
        <v>0</v>
      </c>
      <c r="K162" s="27">
        <v>70000</v>
      </c>
      <c r="L162" s="111">
        <v>1500000</v>
      </c>
      <c r="M162" s="359" t="s">
        <v>564</v>
      </c>
      <c r="N162" s="317"/>
    </row>
    <row r="163" spans="2:14" s="117" customFormat="1" ht="25.5" customHeight="1">
      <c r="B163" s="105" t="s">
        <v>565</v>
      </c>
      <c r="C163" s="98">
        <v>3.867</v>
      </c>
      <c r="D163" s="97" t="s">
        <v>174</v>
      </c>
      <c r="E163" s="97" t="s">
        <v>459</v>
      </c>
      <c r="F163" s="27">
        <v>31366000</v>
      </c>
      <c r="G163" s="27">
        <v>0</v>
      </c>
      <c r="H163" s="387">
        <v>0</v>
      </c>
      <c r="I163" s="111">
        <v>0</v>
      </c>
      <c r="J163" s="27">
        <v>0</v>
      </c>
      <c r="K163" s="27">
        <v>0</v>
      </c>
      <c r="L163" s="111">
        <v>1000000</v>
      </c>
      <c r="M163" s="359" t="s">
        <v>566</v>
      </c>
      <c r="N163" s="317"/>
    </row>
    <row r="164" spans="2:13" s="117" customFormat="1" ht="12.75" customHeight="1">
      <c r="B164" s="435" t="s">
        <v>280</v>
      </c>
      <c r="C164" s="436"/>
      <c r="D164" s="436"/>
      <c r="E164" s="436"/>
      <c r="F164" s="180">
        <f>SUM(F117:F163)</f>
        <v>934407858.3199999</v>
      </c>
      <c r="G164" s="180">
        <f>SUM(G117:G162)</f>
        <v>453190123.64</v>
      </c>
      <c r="H164" s="180">
        <f>SUM(H117:H163)</f>
        <v>3058863.135</v>
      </c>
      <c r="I164" s="180">
        <f>SUM(I117:I163)</f>
        <v>1464332.79</v>
      </c>
      <c r="J164" s="180">
        <f>SUM(J117:J163)</f>
        <v>42617380.79</v>
      </c>
      <c r="K164" s="180">
        <f>SUM(K117:K163)</f>
        <v>123853991.51</v>
      </c>
      <c r="L164" s="180">
        <f>SUM(L117:L163)</f>
        <v>210234475.66</v>
      </c>
      <c r="M164" s="210"/>
    </row>
    <row r="165" spans="2:13" ht="13.5" thickBot="1">
      <c r="B165" s="437" t="s">
        <v>289</v>
      </c>
      <c r="C165" s="438"/>
      <c r="D165" s="438"/>
      <c r="E165" s="438"/>
      <c r="F165" s="384">
        <f aca="true" t="shared" si="11" ref="F165:L165">F164+F115+F112+F95</f>
        <v>961324558.9699999</v>
      </c>
      <c r="G165" s="384">
        <f t="shared" si="11"/>
        <v>496014285.4</v>
      </c>
      <c r="H165" s="384">
        <f t="shared" si="11"/>
        <v>3319055.5249999994</v>
      </c>
      <c r="I165" s="384">
        <f t="shared" si="11"/>
        <v>1666338.3900000001</v>
      </c>
      <c r="J165" s="384">
        <f t="shared" si="11"/>
        <v>47981479.96</v>
      </c>
      <c r="K165" s="384">
        <f t="shared" si="11"/>
        <v>132119148.99000001</v>
      </c>
      <c r="L165" s="384">
        <f t="shared" si="11"/>
        <v>212876703.67</v>
      </c>
      <c r="M165" s="385"/>
    </row>
    <row r="166" spans="2:13" ht="16.5" thickBot="1">
      <c r="B166" s="371" t="s">
        <v>621</v>
      </c>
      <c r="C166" s="372"/>
      <c r="D166" s="372"/>
      <c r="E166" s="372"/>
      <c r="F166" s="373">
        <f aca="true" t="shared" si="12" ref="F166:L166">F165+F88+F50</f>
        <v>1241725937.2199998</v>
      </c>
      <c r="G166" s="373">
        <f t="shared" si="12"/>
        <v>757425270.97</v>
      </c>
      <c r="H166" s="373">
        <f t="shared" si="12"/>
        <v>210711076.81500003</v>
      </c>
      <c r="I166" s="373">
        <f t="shared" si="12"/>
        <v>37196426.70999999</v>
      </c>
      <c r="J166" s="373">
        <f t="shared" si="12"/>
        <v>82166556.00999999</v>
      </c>
      <c r="K166" s="373">
        <f t="shared" si="12"/>
        <v>134720546.59</v>
      </c>
      <c r="L166" s="373">
        <f t="shared" si="12"/>
        <v>212876703.67</v>
      </c>
      <c r="M166" s="374"/>
    </row>
    <row r="169" spans="9:13" ht="12.75">
      <c r="I169" s="172"/>
      <c r="J169" s="172"/>
      <c r="K169" s="172"/>
      <c r="L169" s="172"/>
      <c r="M169" s="172"/>
    </row>
    <row r="170" spans="9:13" ht="12.75">
      <c r="I170" s="172"/>
      <c r="J170" s="172"/>
      <c r="K170" s="172"/>
      <c r="L170" s="172"/>
      <c r="M170" s="172"/>
    </row>
    <row r="171" spans="9:13" ht="12.75">
      <c r="I171" s="172"/>
      <c r="J171" s="172"/>
      <c r="K171" s="172"/>
      <c r="L171" s="172"/>
      <c r="M171" s="172"/>
    </row>
    <row r="172" spans="9:13" ht="12.75">
      <c r="I172" s="172"/>
      <c r="J172" s="172"/>
      <c r="K172" s="172"/>
      <c r="L172" s="172"/>
      <c r="M172" s="172"/>
    </row>
    <row r="173" spans="9:13" ht="12.75">
      <c r="I173" s="172"/>
      <c r="J173" s="172"/>
      <c r="K173" s="172"/>
      <c r="L173" s="172"/>
      <c r="M173" s="172"/>
    </row>
    <row r="174" spans="9:13" ht="12.75">
      <c r="I174" s="172"/>
      <c r="J174" s="172"/>
      <c r="K174" s="172"/>
      <c r="L174" s="172"/>
      <c r="M174" s="172"/>
    </row>
    <row r="175" spans="9:13" ht="12.75">
      <c r="I175" s="172"/>
      <c r="J175" s="172"/>
      <c r="K175" s="172"/>
      <c r="L175" s="172"/>
      <c r="M175" s="172"/>
    </row>
    <row r="176" spans="9:13" ht="12.75">
      <c r="I176" s="172"/>
      <c r="J176" s="172"/>
      <c r="K176" s="172"/>
      <c r="L176" s="172"/>
      <c r="M176" s="172"/>
    </row>
    <row r="177" spans="9:13" ht="12.75">
      <c r="I177" s="172"/>
      <c r="J177" s="172"/>
      <c r="K177" s="172"/>
      <c r="L177" s="172"/>
      <c r="M177" s="172"/>
    </row>
    <row r="178" spans="9:13" ht="12.75">
      <c r="I178" s="172"/>
      <c r="J178" s="172"/>
      <c r="K178" s="172"/>
      <c r="L178" s="172"/>
      <c r="M178" s="172"/>
    </row>
    <row r="179" spans="9:13" ht="12.75">
      <c r="I179" s="172"/>
      <c r="J179" s="172"/>
      <c r="K179" s="172"/>
      <c r="L179" s="172"/>
      <c r="M179" s="172"/>
    </row>
    <row r="180" spans="1:16" ht="12.75" hidden="1">
      <c r="A180" s="174"/>
      <c r="B180" s="174"/>
      <c r="C180" s="174"/>
      <c r="D180" s="174"/>
      <c r="E180" s="174"/>
      <c r="F180" s="174"/>
      <c r="G180" s="174"/>
      <c r="H180" s="174"/>
      <c r="I180" s="650" t="s">
        <v>288</v>
      </c>
      <c r="J180" s="650"/>
      <c r="K180" s="650"/>
      <c r="L180" s="650"/>
      <c r="M180" s="240"/>
      <c r="N180" s="174"/>
      <c r="O180" s="174"/>
      <c r="P180" s="174"/>
    </row>
    <row r="181" spans="1:16" ht="12.75" hidden="1">
      <c r="A181" s="174"/>
      <c r="B181" s="174"/>
      <c r="C181" s="174"/>
      <c r="D181" s="174"/>
      <c r="E181" s="174"/>
      <c r="F181" s="174"/>
      <c r="G181" s="174"/>
      <c r="H181" s="174"/>
      <c r="I181" s="651">
        <v>2011</v>
      </c>
      <c r="J181" s="651">
        <v>2012</v>
      </c>
      <c r="K181" s="651">
        <v>2013</v>
      </c>
      <c r="L181" s="651">
        <v>2014</v>
      </c>
      <c r="M181" s="240"/>
      <c r="N181" s="174"/>
      <c r="O181" s="174"/>
      <c r="P181" s="174"/>
    </row>
    <row r="182" spans="1:16" ht="12.75" hidden="1">
      <c r="A182" s="174"/>
      <c r="B182" s="174"/>
      <c r="C182" s="174"/>
      <c r="D182" s="174"/>
      <c r="E182" s="174"/>
      <c r="F182" s="174"/>
      <c r="G182" s="174"/>
      <c r="H182" s="174"/>
      <c r="I182" s="182">
        <f>I165+I88+I50</f>
        <v>37196426.70999999</v>
      </c>
      <c r="J182" s="182">
        <f>J165+J88+J50</f>
        <v>82166556.00999999</v>
      </c>
      <c r="K182" s="182">
        <f>K165+K88+K50</f>
        <v>134720546.59</v>
      </c>
      <c r="L182" s="182">
        <f>L165+L88+L50</f>
        <v>212876703.67</v>
      </c>
      <c r="M182" s="240"/>
      <c r="N182" s="174"/>
      <c r="O182" s="174"/>
      <c r="P182" s="174"/>
    </row>
    <row r="183" spans="1:16" ht="12.75" hidden="1">
      <c r="A183" s="174"/>
      <c r="B183" s="174"/>
      <c r="C183" s="174"/>
      <c r="D183" s="174"/>
      <c r="E183" s="174"/>
      <c r="F183" s="174"/>
      <c r="G183" s="174"/>
      <c r="H183" s="174"/>
      <c r="I183" s="240"/>
      <c r="J183" s="240"/>
      <c r="K183" s="240"/>
      <c r="L183" s="240"/>
      <c r="M183" s="240"/>
      <c r="N183" s="174"/>
      <c r="O183" s="174"/>
      <c r="P183" s="174"/>
    </row>
    <row r="184" spans="1:16" ht="12.75" hidden="1">
      <c r="A184" s="174"/>
      <c r="B184" s="174"/>
      <c r="C184" s="174"/>
      <c r="D184" s="174"/>
      <c r="E184" s="174"/>
      <c r="F184" s="174"/>
      <c r="G184" s="174"/>
      <c r="H184" s="174" t="s">
        <v>382</v>
      </c>
      <c r="I184" s="240">
        <f>'príloha 2'!D117</f>
        <v>1012773.26</v>
      </c>
      <c r="J184" s="240">
        <f>'príloha 2'!E117</f>
        <v>13819446.77</v>
      </c>
      <c r="K184" s="240">
        <f>'príloha 2'!F117</f>
        <v>7548399</v>
      </c>
      <c r="L184" s="240">
        <f>'príloha 2'!G117</f>
        <v>3795100</v>
      </c>
      <c r="M184" s="240"/>
      <c r="N184" s="174"/>
      <c r="O184" s="174"/>
      <c r="P184" s="174"/>
    </row>
    <row r="185" spans="1:16" ht="12.75" hidden="1">
      <c r="A185" s="174"/>
      <c r="B185" s="174"/>
      <c r="C185" s="174"/>
      <c r="D185" s="174"/>
      <c r="E185" s="174"/>
      <c r="F185" s="174"/>
      <c r="G185" s="174"/>
      <c r="H185" s="174"/>
      <c r="I185" s="240"/>
      <c r="J185" s="240"/>
      <c r="K185" s="240"/>
      <c r="L185" s="240"/>
      <c r="M185" s="240"/>
      <c r="N185" s="174"/>
      <c r="O185" s="174"/>
      <c r="P185" s="174"/>
    </row>
    <row r="186" spans="8:13" ht="12.75" hidden="1">
      <c r="H186" s="1" t="s">
        <v>388</v>
      </c>
      <c r="I186" s="172">
        <f>I184+I182</f>
        <v>38209199.96999999</v>
      </c>
      <c r="J186" s="172">
        <f>J184+J182</f>
        <v>95986002.77999999</v>
      </c>
      <c r="K186" s="172">
        <f>K184+K182</f>
        <v>142268945.59</v>
      </c>
      <c r="L186" s="172">
        <f>L184+L182</f>
        <v>216671803.67</v>
      </c>
      <c r="M186" s="172"/>
    </row>
    <row r="187" spans="8:13" ht="12.75" hidden="1">
      <c r="H187" s="1" t="s">
        <v>389</v>
      </c>
      <c r="I187" s="172">
        <f>'príloha 3'!J28</f>
        <v>2809197</v>
      </c>
      <c r="J187" s="172">
        <f>'príloha 3'!K28</f>
        <v>4710452.2</v>
      </c>
      <c r="K187" s="172">
        <f>'príloha 3'!L28</f>
        <v>3653318.48</v>
      </c>
      <c r="L187" s="172">
        <f>'príloha 3'!M28</f>
        <v>1425000</v>
      </c>
      <c r="M187" s="172"/>
    </row>
    <row r="188" spans="8:14" ht="12.75" hidden="1">
      <c r="H188" s="246" t="s">
        <v>381</v>
      </c>
      <c r="I188" s="247">
        <f>'príloha 3'!J74</f>
        <v>8720034</v>
      </c>
      <c r="J188" s="247">
        <f>'príloha 3'!K74</f>
        <v>30553967</v>
      </c>
      <c r="K188" s="247">
        <f>'príloha 3'!L74</f>
        <v>26764893.75</v>
      </c>
      <c r="L188" s="247">
        <f>'príloha 3'!M74</f>
        <v>4794360</v>
      </c>
      <c r="M188" s="172"/>
      <c r="N188" s="172"/>
    </row>
    <row r="189" spans="8:13" ht="12.75" hidden="1">
      <c r="H189" s="312" t="s">
        <v>543</v>
      </c>
      <c r="I189" s="311">
        <f>SUM(I186:I188)</f>
        <v>49738430.96999999</v>
      </c>
      <c r="J189" s="311">
        <f>SUM(J186:J188)</f>
        <v>131250421.97999999</v>
      </c>
      <c r="K189" s="311">
        <f>SUM(K186:K188)</f>
        <v>172687157.82</v>
      </c>
      <c r="L189" s="311">
        <f>SUM(L186:L188)</f>
        <v>222891163.67</v>
      </c>
      <c r="M189" s="172"/>
    </row>
    <row r="190" spans="8:13" ht="12.75" hidden="1">
      <c r="H190" s="1" t="s">
        <v>604</v>
      </c>
      <c r="I190" s="172">
        <f>I187+I188</f>
        <v>11529231</v>
      </c>
      <c r="J190" s="172">
        <f>J187+J188</f>
        <v>35264419.2</v>
      </c>
      <c r="K190" s="172">
        <f>K187+K188</f>
        <v>30418212.23</v>
      </c>
      <c r="L190" s="172">
        <f>L187+L188</f>
        <v>6219360</v>
      </c>
      <c r="M190" s="172"/>
    </row>
    <row r="191" spans="9:13" ht="12.75" hidden="1">
      <c r="I191" s="650" t="s">
        <v>288</v>
      </c>
      <c r="J191" s="650"/>
      <c r="K191" s="650"/>
      <c r="L191" s="650"/>
      <c r="M191" s="172"/>
    </row>
    <row r="192" spans="9:13" ht="12.75" hidden="1">
      <c r="I192" s="652">
        <v>2011</v>
      </c>
      <c r="J192" s="652">
        <v>2012</v>
      </c>
      <c r="K192" s="652">
        <v>2013</v>
      </c>
      <c r="L192" s="652">
        <v>2014</v>
      </c>
      <c r="M192" s="172"/>
    </row>
    <row r="193" spans="8:13" ht="12.75" hidden="1">
      <c r="H193" s="241" t="s">
        <v>383</v>
      </c>
      <c r="I193" s="243">
        <f>I50</f>
        <v>30303549.179999996</v>
      </c>
      <c r="J193" s="243">
        <f>J50</f>
        <v>17044814.93999999</v>
      </c>
      <c r="K193" s="243">
        <f>K50</f>
        <v>0</v>
      </c>
      <c r="L193" s="243">
        <f>L50</f>
        <v>0</v>
      </c>
      <c r="M193" s="172"/>
    </row>
    <row r="194" spans="8:13" ht="12.75" hidden="1">
      <c r="H194" s="241" t="s">
        <v>384</v>
      </c>
      <c r="I194" s="181">
        <f>I88</f>
        <v>5226539.14</v>
      </c>
      <c r="J194" s="181">
        <f>J88</f>
        <v>17140261.110000003</v>
      </c>
      <c r="K194" s="181">
        <f>K88</f>
        <v>2601397.5999999996</v>
      </c>
      <c r="L194" s="181">
        <f>L88</f>
        <v>0</v>
      </c>
      <c r="M194" s="172"/>
    </row>
    <row r="195" spans="8:13" ht="12.75" hidden="1">
      <c r="H195" s="241" t="s">
        <v>385</v>
      </c>
      <c r="I195" s="181">
        <f>I165</f>
        <v>1666338.3900000001</v>
      </c>
      <c r="J195" s="181">
        <f>J165</f>
        <v>47981479.96</v>
      </c>
      <c r="K195" s="181">
        <f>K165</f>
        <v>132119148.99000001</v>
      </c>
      <c r="L195" s="181">
        <f>L165</f>
        <v>212876703.67</v>
      </c>
      <c r="M195" s="172"/>
    </row>
    <row r="196" spans="8:13" ht="12.75" hidden="1">
      <c r="H196" s="241" t="s">
        <v>386</v>
      </c>
      <c r="I196" s="181">
        <f>'príloha 1'!I184</f>
        <v>1012773.26</v>
      </c>
      <c r="J196" s="181">
        <f>'príloha 1'!J184</f>
        <v>13819446.77</v>
      </c>
      <c r="K196" s="181">
        <f>'príloha 1'!K184</f>
        <v>7548399</v>
      </c>
      <c r="L196" s="181">
        <f>'príloha 1'!L184</f>
        <v>3795100</v>
      </c>
      <c r="M196" s="172"/>
    </row>
    <row r="197" spans="8:13" ht="12.75" hidden="1">
      <c r="H197" s="242" t="s">
        <v>387</v>
      </c>
      <c r="I197" s="244">
        <f>SUM(I193:I196)</f>
        <v>38209199.96999999</v>
      </c>
      <c r="J197" s="244">
        <f>SUM(J193:J196)</f>
        <v>95986002.77999999</v>
      </c>
      <c r="K197" s="244">
        <f>SUM(K193:K196)</f>
        <v>142268945.59</v>
      </c>
      <c r="L197" s="244">
        <f>SUM(L193:L196)</f>
        <v>216671803.67</v>
      </c>
      <c r="M197" s="172"/>
    </row>
    <row r="198" spans="9:13" ht="12.75">
      <c r="I198" s="172"/>
      <c r="J198" s="172"/>
      <c r="K198" s="172"/>
      <c r="L198" s="172"/>
      <c r="M198" s="172"/>
    </row>
    <row r="199" spans="9:13" ht="12.75">
      <c r="I199" s="172"/>
      <c r="J199" s="172"/>
      <c r="K199" s="172"/>
      <c r="L199" s="172"/>
      <c r="M199" s="172"/>
    </row>
    <row r="200" spans="9:13" ht="12.75">
      <c r="I200" s="172"/>
      <c r="J200" s="172"/>
      <c r="K200" s="172"/>
      <c r="L200" s="172"/>
      <c r="M200" s="172"/>
    </row>
    <row r="201" spans="9:13" ht="12.75">
      <c r="I201" s="172"/>
      <c r="J201" s="172"/>
      <c r="K201" s="172"/>
      <c r="L201" s="172"/>
      <c r="M201" s="172"/>
    </row>
    <row r="202" spans="9:13" ht="12.75">
      <c r="I202" s="172"/>
      <c r="J202" s="172"/>
      <c r="K202" s="172"/>
      <c r="L202" s="172"/>
      <c r="M202" s="172"/>
    </row>
  </sheetData>
  <sheetProtection/>
  <protectedRanges>
    <protectedRange password="81A6" sqref="J28:L31" name="Rozsah2"/>
    <protectedRange password="81A6" sqref="B28:B31" name="Rozsah1"/>
    <protectedRange password="81A6" sqref="C28:E31" name="Rozsah1_1"/>
    <protectedRange password="81A6" sqref="B76:E76 B61:E61" name="Rozsah1_2"/>
    <protectedRange password="81A6" sqref="J61:L61 K76:L76 J76:J79" name="Rozsah3"/>
    <protectedRange password="81A6" sqref="B91:E92 B117:E125" name="Rozsah1_3"/>
    <protectedRange password="81A6" sqref="J91:L92 J117:L125" name="Rozsah2_1"/>
    <protectedRange password="81A6" sqref="B9:E10 B17:E17" name="Rozsah1_4"/>
    <protectedRange password="81A6" sqref="J17:L17 J9:L10" name="Rozsah2_2"/>
    <protectedRange password="81A6" sqref="J53:L53 J62:L63 J72:L73 J80:L80" name="Rozsah2_3"/>
    <protectedRange password="81A6" sqref="B53:E53 B62:E63 B72:E73 B80:E80" name="Rozsah1_5"/>
    <protectedRange password="81A6" sqref="J97:L97 J126:L135" name="Rozsah2_5"/>
    <protectedRange password="81A6" sqref="B97:E97 B126:E135" name="Rozsah1_7"/>
    <protectedRange password="81A6" sqref="J11:J14 J33:L40 J19:L22" name="Rozsah2_6"/>
    <protectedRange password="81A6" sqref="B11:E15 B33:E40 B19:E22 B26:E26 B43:E43 B49:E49 B74:E74 B164:E164 B59:E59 B95:E95 B70:E70 B112:E112 B87:E87 B115:E115" name="Rozsah1_8"/>
    <protectedRange password="81A6" sqref="J45:L46" name="Rozsah4"/>
    <protectedRange password="81A6" sqref="B45:E46 B50:E50 B88:E88 B165:E165" name="Rozsah3_1"/>
  </protectedRanges>
  <mergeCells count="44">
    <mergeCell ref="I4:I6"/>
    <mergeCell ref="J4:J6"/>
    <mergeCell ref="K4:K6"/>
    <mergeCell ref="B7:M7"/>
    <mergeCell ref="M4:M6"/>
    <mergeCell ref="B8:M8"/>
    <mergeCell ref="I191:L191"/>
    <mergeCell ref="B164:E164"/>
    <mergeCell ref="B165:E165"/>
    <mergeCell ref="I180:L180"/>
    <mergeCell ref="B87:E87"/>
    <mergeCell ref="B71:L71"/>
    <mergeCell ref="B74:E74"/>
    <mergeCell ref="B89:M89"/>
    <mergeCell ref="B90:M90"/>
    <mergeCell ref="B75:L75"/>
    <mergeCell ref="B2:M2"/>
    <mergeCell ref="B4:B6"/>
    <mergeCell ref="C4:C6"/>
    <mergeCell ref="D4:E5"/>
    <mergeCell ref="F4:F6"/>
    <mergeCell ref="B70:E70"/>
    <mergeCell ref="B50:E50"/>
    <mergeCell ref="L4:L6"/>
    <mergeCell ref="G4:G6"/>
    <mergeCell ref="H4:H6"/>
    <mergeCell ref="B16:M16"/>
    <mergeCell ref="B27:M27"/>
    <mergeCell ref="B52:M52"/>
    <mergeCell ref="B15:E15"/>
    <mergeCell ref="B26:E26"/>
    <mergeCell ref="B43:E43"/>
    <mergeCell ref="B49:E49"/>
    <mergeCell ref="B51:M51"/>
    <mergeCell ref="B44:L44"/>
    <mergeCell ref="B59:E59"/>
    <mergeCell ref="B115:E115"/>
    <mergeCell ref="B116:M116"/>
    <mergeCell ref="B113:M113"/>
    <mergeCell ref="B96:M96"/>
    <mergeCell ref="B95:E95"/>
    <mergeCell ref="B112:E112"/>
    <mergeCell ref="B60:L60"/>
    <mergeCell ref="B88:E8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18"/>
  <sheetViews>
    <sheetView zoomScalePageLayoutView="0" workbookViewId="0" topLeftCell="B91">
      <selection activeCell="C96" sqref="C96"/>
    </sheetView>
  </sheetViews>
  <sheetFormatPr defaultColWidth="9.140625" defaultRowHeight="12.75" customHeight="1"/>
  <cols>
    <col min="1" max="1" width="9.140625" style="1" customWidth="1"/>
    <col min="2" max="2" width="4.00390625" style="1" customWidth="1"/>
    <col min="3" max="3" width="53.140625" style="1" bestFit="1" customWidth="1"/>
    <col min="4" max="15" width="8.7109375" style="1" customWidth="1"/>
    <col min="16" max="16384" width="9.140625" style="1" customWidth="1"/>
  </cols>
  <sheetData>
    <row r="1" ht="12.75" customHeight="1">
      <c r="O1" s="1" t="s">
        <v>617</v>
      </c>
    </row>
    <row r="2" spans="2:15" ht="12.75" customHeight="1">
      <c r="B2" s="428" t="s">
        <v>290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</row>
    <row r="4" ht="12.75" customHeight="1" thickBot="1">
      <c r="B4" s="1" t="s">
        <v>375</v>
      </c>
    </row>
    <row r="5" spans="2:15" ht="12.75" customHeight="1">
      <c r="B5" s="460" t="s">
        <v>0</v>
      </c>
      <c r="C5" s="463" t="s">
        <v>1</v>
      </c>
      <c r="D5" s="460" t="s">
        <v>2</v>
      </c>
      <c r="E5" s="432"/>
      <c r="F5" s="432"/>
      <c r="G5" s="466"/>
      <c r="H5" s="476" t="s">
        <v>3</v>
      </c>
      <c r="I5" s="432"/>
      <c r="J5" s="432"/>
      <c r="K5" s="463"/>
      <c r="L5" s="460" t="s">
        <v>75</v>
      </c>
      <c r="M5" s="432"/>
      <c r="N5" s="432"/>
      <c r="O5" s="466"/>
    </row>
    <row r="6" spans="2:15" ht="12.75" customHeight="1">
      <c r="B6" s="461"/>
      <c r="C6" s="464"/>
      <c r="D6" s="461"/>
      <c r="E6" s="433"/>
      <c r="F6" s="433"/>
      <c r="G6" s="467"/>
      <c r="H6" s="477"/>
      <c r="I6" s="433"/>
      <c r="J6" s="433"/>
      <c r="K6" s="464"/>
      <c r="L6" s="461"/>
      <c r="M6" s="433"/>
      <c r="N6" s="433"/>
      <c r="O6" s="467"/>
    </row>
    <row r="7" spans="2:15" ht="12.75" customHeight="1" thickBot="1">
      <c r="B7" s="462"/>
      <c r="C7" s="465"/>
      <c r="D7" s="396">
        <v>2011</v>
      </c>
      <c r="E7" s="379">
        <v>2012</v>
      </c>
      <c r="F7" s="379">
        <v>2013</v>
      </c>
      <c r="G7" s="397">
        <v>2014</v>
      </c>
      <c r="H7" s="398">
        <v>2011</v>
      </c>
      <c r="I7" s="379">
        <v>2012</v>
      </c>
      <c r="J7" s="379">
        <v>2013</v>
      </c>
      <c r="K7" s="399">
        <v>2014</v>
      </c>
      <c r="L7" s="396">
        <v>2011</v>
      </c>
      <c r="M7" s="379">
        <v>2012</v>
      </c>
      <c r="N7" s="379">
        <v>2013</v>
      </c>
      <c r="O7" s="397">
        <v>2014</v>
      </c>
    </row>
    <row r="8" spans="2:16" ht="12.75" customHeight="1">
      <c r="B8" s="52">
        <v>1</v>
      </c>
      <c r="C8" s="72" t="s">
        <v>4</v>
      </c>
      <c r="D8" s="11"/>
      <c r="E8" s="12">
        <v>800000</v>
      </c>
      <c r="F8" s="12"/>
      <c r="G8" s="13">
        <v>100000</v>
      </c>
      <c r="H8" s="14"/>
      <c r="I8" s="15"/>
      <c r="J8" s="15"/>
      <c r="K8" s="16"/>
      <c r="L8" s="17"/>
      <c r="M8" s="15"/>
      <c r="N8" s="15"/>
      <c r="O8" s="18"/>
      <c r="P8" s="2"/>
    </row>
    <row r="9" spans="2:16" ht="12.75" customHeight="1">
      <c r="B9" s="53">
        <v>2</v>
      </c>
      <c r="C9" s="73" t="s">
        <v>5</v>
      </c>
      <c r="D9" s="19"/>
      <c r="E9" s="20">
        <v>99600</v>
      </c>
      <c r="F9" s="20"/>
      <c r="G9" s="21">
        <v>20000</v>
      </c>
      <c r="H9" s="22"/>
      <c r="I9" s="23"/>
      <c r="J9" s="23"/>
      <c r="K9" s="24"/>
      <c r="L9" s="25"/>
      <c r="M9" s="23"/>
      <c r="N9" s="23"/>
      <c r="O9" s="26"/>
      <c r="P9" s="2"/>
    </row>
    <row r="10" spans="2:16" ht="12.75" customHeight="1">
      <c r="B10" s="54">
        <v>3</v>
      </c>
      <c r="C10" s="73" t="s">
        <v>6</v>
      </c>
      <c r="D10" s="19">
        <v>16000</v>
      </c>
      <c r="E10" s="20">
        <v>1000</v>
      </c>
      <c r="F10" s="20"/>
      <c r="G10" s="21"/>
      <c r="H10" s="22"/>
      <c r="I10" s="23"/>
      <c r="J10" s="23"/>
      <c r="K10" s="24"/>
      <c r="L10" s="25"/>
      <c r="M10" s="23"/>
      <c r="N10" s="23"/>
      <c r="O10" s="26">
        <v>300000</v>
      </c>
      <c r="P10" s="2"/>
    </row>
    <row r="11" spans="2:16" ht="12.75" customHeight="1">
      <c r="B11" s="53">
        <v>4</v>
      </c>
      <c r="C11" s="73" t="s">
        <v>7</v>
      </c>
      <c r="D11" s="19">
        <v>19763.81</v>
      </c>
      <c r="E11" s="20"/>
      <c r="F11" s="20"/>
      <c r="G11" s="21"/>
      <c r="H11" s="22"/>
      <c r="I11" s="23"/>
      <c r="J11" s="23"/>
      <c r="K11" s="24"/>
      <c r="L11" s="25"/>
      <c r="M11" s="23">
        <v>45000</v>
      </c>
      <c r="N11" s="23"/>
      <c r="O11" s="26"/>
      <c r="P11" s="2"/>
    </row>
    <row r="12" spans="2:16" ht="12.75" customHeight="1">
      <c r="B12" s="54">
        <v>5</v>
      </c>
      <c r="C12" s="73" t="s">
        <v>8</v>
      </c>
      <c r="D12" s="19">
        <v>36000</v>
      </c>
      <c r="E12" s="20"/>
      <c r="F12" s="20"/>
      <c r="G12" s="21"/>
      <c r="H12" s="22"/>
      <c r="I12" s="23"/>
      <c r="J12" s="23"/>
      <c r="K12" s="24"/>
      <c r="L12" s="25"/>
      <c r="M12" s="23"/>
      <c r="N12" s="23"/>
      <c r="O12" s="26"/>
      <c r="P12" s="2"/>
    </row>
    <row r="13" spans="2:16" ht="12.75" customHeight="1">
      <c r="B13" s="53">
        <v>6</v>
      </c>
      <c r="C13" s="73" t="s">
        <v>9</v>
      </c>
      <c r="D13" s="19"/>
      <c r="E13" s="20"/>
      <c r="F13" s="20"/>
      <c r="G13" s="21"/>
      <c r="H13" s="22"/>
      <c r="I13" s="23"/>
      <c r="J13" s="23"/>
      <c r="K13" s="24"/>
      <c r="L13" s="25"/>
      <c r="M13" s="23"/>
      <c r="N13" s="23"/>
      <c r="O13" s="313"/>
      <c r="P13" s="2"/>
    </row>
    <row r="14" spans="2:16" ht="12.75" customHeight="1">
      <c r="B14" s="54">
        <v>7</v>
      </c>
      <c r="C14" s="73" t="s">
        <v>10</v>
      </c>
      <c r="D14" s="19"/>
      <c r="E14" s="20"/>
      <c r="F14" s="20"/>
      <c r="G14" s="21"/>
      <c r="H14" s="22"/>
      <c r="I14" s="23">
        <v>140000</v>
      </c>
      <c r="J14" s="23"/>
      <c r="K14" s="24"/>
      <c r="L14" s="25"/>
      <c r="M14" s="23"/>
      <c r="N14" s="23"/>
      <c r="O14" s="26">
        <v>135000</v>
      </c>
      <c r="P14" s="2"/>
    </row>
    <row r="15" spans="2:16" ht="12.75" customHeight="1">
      <c r="B15" s="53">
        <v>8</v>
      </c>
      <c r="C15" s="73" t="s">
        <v>11</v>
      </c>
      <c r="D15" s="19"/>
      <c r="E15" s="20"/>
      <c r="F15" s="20"/>
      <c r="G15" s="21"/>
      <c r="H15" s="22"/>
      <c r="I15" s="23">
        <v>49800</v>
      </c>
      <c r="J15" s="23"/>
      <c r="K15" s="24"/>
      <c r="L15" s="25"/>
      <c r="M15" s="23"/>
      <c r="N15" s="23"/>
      <c r="O15" s="26">
        <v>150000</v>
      </c>
      <c r="P15" s="2"/>
    </row>
    <row r="16" spans="2:16" ht="12.75" customHeight="1">
      <c r="B16" s="54">
        <v>9</v>
      </c>
      <c r="C16" s="73" t="s">
        <v>12</v>
      </c>
      <c r="D16" s="19"/>
      <c r="E16" s="20"/>
      <c r="F16" s="20"/>
      <c r="G16" s="21"/>
      <c r="H16" s="22"/>
      <c r="I16" s="23">
        <v>40000</v>
      </c>
      <c r="J16" s="23"/>
      <c r="K16" s="24"/>
      <c r="L16" s="25"/>
      <c r="M16" s="23"/>
      <c r="N16" s="23"/>
      <c r="O16" s="26">
        <v>40000</v>
      </c>
      <c r="P16" s="2"/>
    </row>
    <row r="17" spans="2:16" ht="12.75" customHeight="1">
      <c r="B17" s="53">
        <v>10</v>
      </c>
      <c r="C17" s="73" t="s">
        <v>13</v>
      </c>
      <c r="D17" s="19"/>
      <c r="E17" s="20"/>
      <c r="F17" s="20"/>
      <c r="G17" s="21"/>
      <c r="H17" s="22">
        <v>33576</v>
      </c>
      <c r="I17" s="23">
        <v>25093.11</v>
      </c>
      <c r="J17" s="23"/>
      <c r="K17" s="24"/>
      <c r="L17" s="25"/>
      <c r="M17" s="23"/>
      <c r="N17" s="23"/>
      <c r="O17" s="26">
        <v>25100</v>
      </c>
      <c r="P17" s="2"/>
    </row>
    <row r="18" spans="2:16" ht="12.75" customHeight="1">
      <c r="B18" s="54">
        <v>11</v>
      </c>
      <c r="C18" s="73" t="s">
        <v>14</v>
      </c>
      <c r="D18" s="19"/>
      <c r="E18" s="20"/>
      <c r="F18" s="20"/>
      <c r="G18" s="21"/>
      <c r="H18" s="22"/>
      <c r="I18" s="23">
        <v>620000</v>
      </c>
      <c r="J18" s="23"/>
      <c r="K18" s="24"/>
      <c r="L18" s="25"/>
      <c r="M18" s="23"/>
      <c r="N18" s="23"/>
      <c r="O18" s="26">
        <v>450000</v>
      </c>
      <c r="P18" s="2"/>
    </row>
    <row r="19" spans="2:16" ht="12.75" customHeight="1">
      <c r="B19" s="53">
        <v>12</v>
      </c>
      <c r="C19" s="73" t="s">
        <v>15</v>
      </c>
      <c r="D19" s="19"/>
      <c r="E19" s="20"/>
      <c r="F19" s="20"/>
      <c r="G19" s="21"/>
      <c r="H19" s="22"/>
      <c r="I19" s="23">
        <v>25000</v>
      </c>
      <c r="J19" s="23"/>
      <c r="K19" s="24"/>
      <c r="L19" s="25"/>
      <c r="M19" s="23"/>
      <c r="N19" s="23"/>
      <c r="O19" s="26">
        <v>45000</v>
      </c>
      <c r="P19" s="2"/>
    </row>
    <row r="20" spans="2:16" ht="12.75" customHeight="1">
      <c r="B20" s="54">
        <v>13</v>
      </c>
      <c r="C20" s="73" t="s">
        <v>16</v>
      </c>
      <c r="D20" s="19"/>
      <c r="E20" s="20"/>
      <c r="F20" s="20"/>
      <c r="G20" s="21"/>
      <c r="H20" s="22">
        <v>24513.29</v>
      </c>
      <c r="I20" s="23"/>
      <c r="J20" s="23"/>
      <c r="K20" s="24"/>
      <c r="L20" s="25"/>
      <c r="M20" s="23"/>
      <c r="N20" s="23">
        <v>900000</v>
      </c>
      <c r="O20" s="26"/>
      <c r="P20" s="2"/>
    </row>
    <row r="21" spans="2:16" ht="12.75" customHeight="1">
      <c r="B21" s="53">
        <v>14</v>
      </c>
      <c r="C21" s="73" t="s">
        <v>17</v>
      </c>
      <c r="D21" s="19"/>
      <c r="E21" s="20"/>
      <c r="F21" s="20"/>
      <c r="G21" s="21"/>
      <c r="H21" s="22"/>
      <c r="I21" s="23"/>
      <c r="J21" s="23"/>
      <c r="K21" s="24"/>
      <c r="L21" s="25">
        <v>50506.3</v>
      </c>
      <c r="M21" s="23"/>
      <c r="N21" s="23">
        <v>21470</v>
      </c>
      <c r="O21" s="26"/>
      <c r="P21" s="2"/>
    </row>
    <row r="22" spans="2:16" ht="12.75" customHeight="1">
      <c r="B22" s="54">
        <v>15</v>
      </c>
      <c r="C22" s="73" t="s">
        <v>18</v>
      </c>
      <c r="D22" s="19"/>
      <c r="E22" s="20"/>
      <c r="F22" s="20"/>
      <c r="G22" s="21"/>
      <c r="H22" s="22"/>
      <c r="I22" s="23"/>
      <c r="J22" s="23"/>
      <c r="K22" s="24"/>
      <c r="L22" s="25">
        <v>500</v>
      </c>
      <c r="M22" s="23">
        <v>8825.66</v>
      </c>
      <c r="N22" s="23"/>
      <c r="O22" s="26"/>
      <c r="P22" s="2"/>
    </row>
    <row r="23" spans="2:16" ht="12.75" customHeight="1">
      <c r="B23" s="53">
        <v>16</v>
      </c>
      <c r="C23" s="3" t="s">
        <v>19</v>
      </c>
      <c r="D23" s="19"/>
      <c r="E23" s="27"/>
      <c r="F23" s="28"/>
      <c r="G23" s="29"/>
      <c r="H23" s="22"/>
      <c r="I23" s="23"/>
      <c r="J23" s="23"/>
      <c r="K23" s="24"/>
      <c r="L23" s="25">
        <v>52184.53</v>
      </c>
      <c r="M23" s="23"/>
      <c r="N23" s="23">
        <v>37805</v>
      </c>
      <c r="O23" s="26"/>
      <c r="P23" s="2"/>
    </row>
    <row r="24" spans="2:16" ht="12.75" customHeight="1">
      <c r="B24" s="54">
        <v>17</v>
      </c>
      <c r="C24" s="3" t="s">
        <v>20</v>
      </c>
      <c r="D24" s="19"/>
      <c r="E24" s="27"/>
      <c r="F24" s="28"/>
      <c r="G24" s="29"/>
      <c r="H24" s="22"/>
      <c r="I24" s="23"/>
      <c r="J24" s="23"/>
      <c r="K24" s="24"/>
      <c r="L24" s="25"/>
      <c r="M24" s="23">
        <v>1000000</v>
      </c>
      <c r="N24" s="23"/>
      <c r="O24" s="26">
        <v>100000</v>
      </c>
      <c r="P24" s="2"/>
    </row>
    <row r="25" spans="2:16" ht="12.75" customHeight="1">
      <c r="B25" s="53">
        <v>18</v>
      </c>
      <c r="C25" s="10" t="s">
        <v>21</v>
      </c>
      <c r="D25" s="19"/>
      <c r="E25" s="20"/>
      <c r="F25" s="28"/>
      <c r="G25" s="29"/>
      <c r="H25" s="22"/>
      <c r="I25" s="23"/>
      <c r="J25" s="23"/>
      <c r="K25" s="24"/>
      <c r="L25" s="25">
        <v>30000</v>
      </c>
      <c r="M25" s="23"/>
      <c r="N25" s="23">
        <v>800000</v>
      </c>
      <c r="O25" s="26">
        <v>100000</v>
      </c>
      <c r="P25" s="2"/>
    </row>
    <row r="26" spans="2:16" ht="12.75" customHeight="1">
      <c r="B26" s="54">
        <v>19</v>
      </c>
      <c r="C26" s="10" t="s">
        <v>22</v>
      </c>
      <c r="D26" s="19"/>
      <c r="E26" s="20"/>
      <c r="F26" s="28"/>
      <c r="G26" s="29"/>
      <c r="H26" s="22"/>
      <c r="I26" s="23"/>
      <c r="J26" s="23"/>
      <c r="K26" s="24"/>
      <c r="L26" s="25"/>
      <c r="M26" s="23">
        <v>900000</v>
      </c>
      <c r="N26" s="23"/>
      <c r="O26" s="26">
        <v>100000</v>
      </c>
      <c r="P26" s="2"/>
    </row>
    <row r="27" spans="2:16" ht="12.75" customHeight="1">
      <c r="B27" s="53">
        <v>20</v>
      </c>
      <c r="C27" s="10" t="s">
        <v>23</v>
      </c>
      <c r="D27" s="19"/>
      <c r="E27" s="20"/>
      <c r="F27" s="28"/>
      <c r="G27" s="29"/>
      <c r="H27" s="22"/>
      <c r="I27" s="23"/>
      <c r="J27" s="23"/>
      <c r="K27" s="24"/>
      <c r="L27" s="25">
        <v>23381.44</v>
      </c>
      <c r="M27" s="23"/>
      <c r="N27" s="23">
        <v>14124</v>
      </c>
      <c r="O27" s="26"/>
      <c r="P27" s="2"/>
    </row>
    <row r="28" spans="2:16" ht="12.75" customHeight="1">
      <c r="B28" s="54">
        <v>21</v>
      </c>
      <c r="C28" s="3" t="s">
        <v>24</v>
      </c>
      <c r="D28" s="19"/>
      <c r="E28" s="20"/>
      <c r="F28" s="20"/>
      <c r="G28" s="21"/>
      <c r="H28" s="22"/>
      <c r="I28" s="23"/>
      <c r="J28" s="23"/>
      <c r="K28" s="24"/>
      <c r="L28" s="25"/>
      <c r="M28" s="23">
        <v>145000</v>
      </c>
      <c r="N28" s="23"/>
      <c r="O28" s="26"/>
      <c r="P28" s="2"/>
    </row>
    <row r="29" spans="2:16" ht="12.75" customHeight="1" thickBot="1">
      <c r="B29" s="53">
        <v>22</v>
      </c>
      <c r="C29" s="38" t="s">
        <v>625</v>
      </c>
      <c r="D29" s="39"/>
      <c r="E29" s="40"/>
      <c r="F29" s="40"/>
      <c r="G29" s="41"/>
      <c r="H29" s="42"/>
      <c r="I29" s="43"/>
      <c r="J29" s="43"/>
      <c r="K29" s="44"/>
      <c r="L29" s="45">
        <v>100000</v>
      </c>
      <c r="M29" s="43">
        <v>17600</v>
      </c>
      <c r="N29" s="43"/>
      <c r="O29" s="46"/>
      <c r="P29" s="2"/>
    </row>
    <row r="30" spans="2:16" ht="12.75" customHeight="1" thickBot="1">
      <c r="B30" s="473" t="s">
        <v>25</v>
      </c>
      <c r="C30" s="474"/>
      <c r="D30" s="50">
        <f>SUM(D8:D29)</f>
        <v>71763.81</v>
      </c>
      <c r="E30" s="47">
        <f>SUM(E8:E29)</f>
        <v>900600</v>
      </c>
      <c r="F30" s="47">
        <f>SUM(F8:F29)</f>
        <v>0</v>
      </c>
      <c r="G30" s="48">
        <f>SUM(G8:G29)</f>
        <v>120000</v>
      </c>
      <c r="H30" s="49">
        <f aca="true" t="shared" si="0" ref="H30:O30">SUM(H8:H29)</f>
        <v>58089.29</v>
      </c>
      <c r="I30" s="47">
        <f t="shared" si="0"/>
        <v>899893.11</v>
      </c>
      <c r="J30" s="47">
        <f t="shared" si="0"/>
        <v>0</v>
      </c>
      <c r="K30" s="51">
        <f t="shared" si="0"/>
        <v>0</v>
      </c>
      <c r="L30" s="50">
        <f t="shared" si="0"/>
        <v>256572.27000000002</v>
      </c>
      <c r="M30" s="47">
        <f t="shared" si="0"/>
        <v>2116425.66</v>
      </c>
      <c r="N30" s="47">
        <f t="shared" si="0"/>
        <v>1773399</v>
      </c>
      <c r="O30" s="48">
        <f t="shared" si="0"/>
        <v>1445100</v>
      </c>
      <c r="P30" s="2"/>
    </row>
    <row r="31" spans="2:16" s="6" customFormat="1" ht="12.75" customHeight="1">
      <c r="B31" s="4"/>
      <c r="C31" s="4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5"/>
    </row>
    <row r="32" spans="2:16" s="8" customFormat="1" ht="12.75" customHeight="1" thickBot="1">
      <c r="B32" s="478" t="s">
        <v>376</v>
      </c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7"/>
    </row>
    <row r="33" spans="2:16" ht="12.75" customHeight="1">
      <c r="B33" s="460" t="s">
        <v>0</v>
      </c>
      <c r="C33" s="463" t="s">
        <v>1</v>
      </c>
      <c r="D33" s="460" t="s">
        <v>2</v>
      </c>
      <c r="E33" s="432"/>
      <c r="F33" s="432"/>
      <c r="G33" s="466"/>
      <c r="H33" s="460" t="s">
        <v>3</v>
      </c>
      <c r="I33" s="432"/>
      <c r="J33" s="432"/>
      <c r="K33" s="466"/>
      <c r="L33" s="460" t="s">
        <v>75</v>
      </c>
      <c r="M33" s="432"/>
      <c r="N33" s="432"/>
      <c r="O33" s="466"/>
      <c r="P33" s="2"/>
    </row>
    <row r="34" spans="2:16" ht="12.75" customHeight="1">
      <c r="B34" s="461"/>
      <c r="C34" s="464"/>
      <c r="D34" s="461"/>
      <c r="E34" s="433"/>
      <c r="F34" s="433"/>
      <c r="G34" s="467"/>
      <c r="H34" s="461"/>
      <c r="I34" s="433"/>
      <c r="J34" s="433"/>
      <c r="K34" s="467"/>
      <c r="L34" s="461"/>
      <c r="M34" s="433"/>
      <c r="N34" s="433"/>
      <c r="O34" s="467"/>
      <c r="P34" s="2"/>
    </row>
    <row r="35" spans="2:16" ht="12.75" customHeight="1" thickBot="1">
      <c r="B35" s="462"/>
      <c r="C35" s="465"/>
      <c r="D35" s="396">
        <v>2011</v>
      </c>
      <c r="E35" s="379">
        <v>2012</v>
      </c>
      <c r="F35" s="379">
        <v>2013</v>
      </c>
      <c r="G35" s="397">
        <v>2014</v>
      </c>
      <c r="H35" s="396">
        <v>2011</v>
      </c>
      <c r="I35" s="379">
        <v>2012</v>
      </c>
      <c r="J35" s="379">
        <v>2013</v>
      </c>
      <c r="K35" s="397">
        <v>2014</v>
      </c>
      <c r="L35" s="396">
        <v>2011</v>
      </c>
      <c r="M35" s="379">
        <v>2012</v>
      </c>
      <c r="N35" s="379">
        <v>2013</v>
      </c>
      <c r="O35" s="397">
        <v>2014</v>
      </c>
      <c r="P35" s="2"/>
    </row>
    <row r="36" spans="2:16" ht="12.75" customHeight="1">
      <c r="B36" s="55">
        <v>1</v>
      </c>
      <c r="C36" s="30" t="s">
        <v>26</v>
      </c>
      <c r="D36" s="211"/>
      <c r="E36" s="33"/>
      <c r="F36" s="33"/>
      <c r="G36" s="34"/>
      <c r="H36" s="17"/>
      <c r="I36" s="15"/>
      <c r="J36" s="15"/>
      <c r="K36" s="18"/>
      <c r="L36" s="17"/>
      <c r="M36" s="15"/>
      <c r="N36" s="15"/>
      <c r="O36" s="18"/>
      <c r="P36" s="2"/>
    </row>
    <row r="37" spans="2:16" ht="12.75" customHeight="1">
      <c r="B37" s="56">
        <v>2</v>
      </c>
      <c r="C37" s="3" t="s">
        <v>27</v>
      </c>
      <c r="D37" s="212"/>
      <c r="E37" s="27"/>
      <c r="F37" s="27"/>
      <c r="G37" s="35"/>
      <c r="H37" s="25"/>
      <c r="I37" s="23"/>
      <c r="J37" s="23"/>
      <c r="K37" s="26"/>
      <c r="L37" s="25"/>
      <c r="M37" s="23"/>
      <c r="N37" s="23"/>
      <c r="O37" s="26"/>
      <c r="P37" s="2"/>
    </row>
    <row r="38" spans="2:16" ht="12.75" customHeight="1">
      <c r="B38" s="55">
        <v>3</v>
      </c>
      <c r="C38" s="3" t="s">
        <v>28</v>
      </c>
      <c r="D38" s="212"/>
      <c r="E38" s="27"/>
      <c r="F38" s="27"/>
      <c r="G38" s="35"/>
      <c r="H38" s="25"/>
      <c r="I38" s="23"/>
      <c r="J38" s="23"/>
      <c r="K38" s="26"/>
      <c r="L38" s="25"/>
      <c r="M38" s="23"/>
      <c r="N38" s="23"/>
      <c r="O38" s="26"/>
      <c r="P38" s="2"/>
    </row>
    <row r="39" spans="2:16" ht="12.75" customHeight="1">
      <c r="B39" s="56">
        <v>4</v>
      </c>
      <c r="C39" s="3" t="s">
        <v>29</v>
      </c>
      <c r="D39" s="212">
        <v>72000</v>
      </c>
      <c r="E39" s="27"/>
      <c r="F39" s="27"/>
      <c r="G39" s="35"/>
      <c r="H39" s="25"/>
      <c r="I39" s="23"/>
      <c r="J39" s="23"/>
      <c r="K39" s="26"/>
      <c r="L39" s="25"/>
      <c r="M39" s="23"/>
      <c r="N39" s="23"/>
      <c r="O39" s="26"/>
      <c r="P39" s="2"/>
    </row>
    <row r="40" spans="2:16" ht="12.75" customHeight="1">
      <c r="B40" s="55">
        <v>5</v>
      </c>
      <c r="C40" s="3" t="s">
        <v>30</v>
      </c>
      <c r="D40" s="212"/>
      <c r="E40" s="27"/>
      <c r="F40" s="27"/>
      <c r="G40" s="35"/>
      <c r="H40" s="25">
        <v>15000</v>
      </c>
      <c r="I40" s="23"/>
      <c r="J40" s="23"/>
      <c r="K40" s="26"/>
      <c r="L40" s="25"/>
      <c r="M40" s="23"/>
      <c r="N40" s="23"/>
      <c r="O40" s="26"/>
      <c r="P40" s="2"/>
    </row>
    <row r="41" spans="2:16" ht="12.75" customHeight="1">
      <c r="B41" s="56">
        <v>6</v>
      </c>
      <c r="C41" s="31" t="s">
        <v>31</v>
      </c>
      <c r="D41" s="212"/>
      <c r="E41" s="27"/>
      <c r="F41" s="27"/>
      <c r="G41" s="35"/>
      <c r="H41" s="25">
        <v>35880</v>
      </c>
      <c r="I41" s="23"/>
      <c r="J41" s="23"/>
      <c r="K41" s="26"/>
      <c r="L41" s="25"/>
      <c r="M41" s="23">
        <v>200000</v>
      </c>
      <c r="N41" s="23"/>
      <c r="O41" s="26"/>
      <c r="P41" s="2"/>
    </row>
    <row r="42" spans="2:16" ht="12.75" customHeight="1">
      <c r="B42" s="55">
        <v>7</v>
      </c>
      <c r="C42" s="31" t="s">
        <v>32</v>
      </c>
      <c r="D42" s="212"/>
      <c r="E42" s="27"/>
      <c r="F42" s="27"/>
      <c r="G42" s="35"/>
      <c r="H42" s="25"/>
      <c r="I42" s="23"/>
      <c r="J42" s="23">
        <v>200000</v>
      </c>
      <c r="K42" s="26"/>
      <c r="L42" s="25"/>
      <c r="M42" s="23"/>
      <c r="N42" s="23"/>
      <c r="O42" s="26">
        <v>250000</v>
      </c>
      <c r="P42" s="2"/>
    </row>
    <row r="43" spans="2:16" ht="12.75" customHeight="1">
      <c r="B43" s="56">
        <v>8</v>
      </c>
      <c r="C43" s="31" t="s">
        <v>33</v>
      </c>
      <c r="D43" s="212"/>
      <c r="E43" s="27"/>
      <c r="F43" s="27"/>
      <c r="G43" s="35"/>
      <c r="H43" s="25">
        <v>18524.1</v>
      </c>
      <c r="I43" s="23"/>
      <c r="J43" s="23"/>
      <c r="K43" s="26"/>
      <c r="L43" s="25">
        <v>341475</v>
      </c>
      <c r="M43" s="23"/>
      <c r="N43" s="23"/>
      <c r="O43" s="26"/>
      <c r="P43" s="2"/>
    </row>
    <row r="44" spans="2:16" ht="12.75" customHeight="1">
      <c r="B44" s="55">
        <v>9</v>
      </c>
      <c r="C44" s="31" t="s">
        <v>34</v>
      </c>
      <c r="D44" s="212"/>
      <c r="E44" s="27"/>
      <c r="F44" s="27"/>
      <c r="G44" s="35"/>
      <c r="H44" s="25"/>
      <c r="I44" s="23"/>
      <c r="J44" s="23">
        <v>185000</v>
      </c>
      <c r="K44" s="26"/>
      <c r="L44" s="25"/>
      <c r="M44" s="23"/>
      <c r="N44" s="23"/>
      <c r="O44" s="26">
        <v>220000</v>
      </c>
      <c r="P44" s="2"/>
    </row>
    <row r="45" spans="2:16" ht="12.75" customHeight="1">
      <c r="B45" s="56">
        <v>10</v>
      </c>
      <c r="C45" s="31" t="s">
        <v>36</v>
      </c>
      <c r="D45" s="212"/>
      <c r="E45" s="27"/>
      <c r="F45" s="27"/>
      <c r="G45" s="35"/>
      <c r="H45" s="25"/>
      <c r="I45" s="23">
        <v>99600</v>
      </c>
      <c r="J45" s="23"/>
      <c r="K45" s="26"/>
      <c r="L45" s="25"/>
      <c r="M45" s="23"/>
      <c r="N45" s="23"/>
      <c r="O45" s="26">
        <v>200000</v>
      </c>
      <c r="P45" s="2"/>
    </row>
    <row r="46" spans="2:16" ht="12.75" customHeight="1">
      <c r="B46" s="55">
        <v>11</v>
      </c>
      <c r="C46" s="31" t="s">
        <v>37</v>
      </c>
      <c r="D46" s="212"/>
      <c r="E46" s="27"/>
      <c r="F46" s="27"/>
      <c r="G46" s="35"/>
      <c r="H46" s="25"/>
      <c r="I46" s="23">
        <v>50000</v>
      </c>
      <c r="J46" s="23"/>
      <c r="K46" s="26"/>
      <c r="L46" s="25"/>
      <c r="M46" s="23"/>
      <c r="N46" s="23">
        <v>100000</v>
      </c>
      <c r="O46" s="26"/>
      <c r="P46" s="2"/>
    </row>
    <row r="47" spans="2:16" ht="12.75" customHeight="1">
      <c r="B47" s="56">
        <v>12</v>
      </c>
      <c r="C47" s="31" t="s">
        <v>38</v>
      </c>
      <c r="D47" s="212"/>
      <c r="E47" s="27"/>
      <c r="F47" s="27"/>
      <c r="G47" s="35"/>
      <c r="H47" s="25"/>
      <c r="I47" s="23">
        <v>150000</v>
      </c>
      <c r="J47" s="23"/>
      <c r="K47" s="26"/>
      <c r="L47" s="25"/>
      <c r="M47" s="23"/>
      <c r="N47" s="23">
        <v>250000</v>
      </c>
      <c r="O47" s="26"/>
      <c r="P47" s="2"/>
    </row>
    <row r="48" spans="2:16" ht="12.75" customHeight="1">
      <c r="B48" s="55">
        <v>13</v>
      </c>
      <c r="C48" s="32" t="s">
        <v>628</v>
      </c>
      <c r="D48" s="212"/>
      <c r="E48" s="27"/>
      <c r="F48" s="27"/>
      <c r="G48" s="35"/>
      <c r="H48" s="25"/>
      <c r="I48" s="23"/>
      <c r="J48" s="23"/>
      <c r="K48" s="26"/>
      <c r="L48" s="25"/>
      <c r="M48" s="23"/>
      <c r="N48" s="23">
        <v>500000</v>
      </c>
      <c r="O48" s="26"/>
      <c r="P48" s="2"/>
    </row>
    <row r="49" spans="2:16" ht="12.75" customHeight="1">
      <c r="B49" s="56">
        <v>14</v>
      </c>
      <c r="C49" s="32" t="s">
        <v>39</v>
      </c>
      <c r="D49" s="212"/>
      <c r="E49" s="27"/>
      <c r="F49" s="27"/>
      <c r="G49" s="35"/>
      <c r="H49" s="25"/>
      <c r="I49" s="23"/>
      <c r="J49" s="23"/>
      <c r="K49" s="26"/>
      <c r="L49" s="25"/>
      <c r="M49" s="23">
        <v>66000</v>
      </c>
      <c r="N49" s="23"/>
      <c r="O49" s="26"/>
      <c r="P49" s="2"/>
    </row>
    <row r="50" spans="2:16" ht="12.75" customHeight="1">
      <c r="B50" s="55">
        <v>15</v>
      </c>
      <c r="C50" s="31" t="s">
        <v>35</v>
      </c>
      <c r="D50" s="212"/>
      <c r="E50" s="27"/>
      <c r="F50" s="27"/>
      <c r="G50" s="35"/>
      <c r="H50" s="25"/>
      <c r="I50" s="23"/>
      <c r="J50" s="23"/>
      <c r="K50" s="26"/>
      <c r="L50" s="25"/>
      <c r="M50" s="23">
        <v>5700</v>
      </c>
      <c r="N50" s="23"/>
      <c r="O50" s="26"/>
      <c r="P50" s="2"/>
    </row>
    <row r="51" spans="2:16" ht="12.75" customHeight="1">
      <c r="B51" s="56">
        <v>16</v>
      </c>
      <c r="C51" s="266" t="s">
        <v>477</v>
      </c>
      <c r="D51" s="213"/>
      <c r="E51" s="68"/>
      <c r="F51" s="68"/>
      <c r="G51" s="69"/>
      <c r="H51" s="45"/>
      <c r="I51" s="43"/>
      <c r="J51" s="43"/>
      <c r="K51" s="46"/>
      <c r="L51" s="45"/>
      <c r="M51" s="43">
        <v>813228</v>
      </c>
      <c r="N51" s="43"/>
      <c r="O51" s="46"/>
      <c r="P51" s="2"/>
    </row>
    <row r="52" spans="2:16" ht="12.75" customHeight="1" thickBot="1">
      <c r="B52" s="470" t="s">
        <v>25</v>
      </c>
      <c r="C52" s="471"/>
      <c r="D52" s="36">
        <f>SUM(D36:D51)</f>
        <v>72000</v>
      </c>
      <c r="E52" s="9">
        <f aca="true" t="shared" si="1" ref="E52:O52">SUM(E36:E51)</f>
        <v>0</v>
      </c>
      <c r="F52" s="9">
        <f t="shared" si="1"/>
        <v>0</v>
      </c>
      <c r="G52" s="37">
        <f t="shared" si="1"/>
        <v>0</v>
      </c>
      <c r="H52" s="36">
        <f t="shared" si="1"/>
        <v>69404.1</v>
      </c>
      <c r="I52" s="9">
        <f t="shared" si="1"/>
        <v>299600</v>
      </c>
      <c r="J52" s="9">
        <f t="shared" si="1"/>
        <v>385000</v>
      </c>
      <c r="K52" s="37">
        <f t="shared" si="1"/>
        <v>0</v>
      </c>
      <c r="L52" s="36">
        <f t="shared" si="1"/>
        <v>341475</v>
      </c>
      <c r="M52" s="9">
        <f t="shared" si="1"/>
        <v>1084928</v>
      </c>
      <c r="N52" s="9">
        <f t="shared" si="1"/>
        <v>850000</v>
      </c>
      <c r="O52" s="37">
        <f t="shared" si="1"/>
        <v>670000</v>
      </c>
      <c r="P52" s="2"/>
    </row>
    <row r="53" spans="2:16" s="6" customFormat="1" ht="12.75" customHeight="1">
      <c r="B53" s="4"/>
      <c r="C53" s="4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5"/>
    </row>
    <row r="54" spans="2:16" s="8" customFormat="1" ht="12.75" customHeight="1" thickBot="1">
      <c r="B54" s="478" t="s">
        <v>377</v>
      </c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7"/>
    </row>
    <row r="55" spans="2:16" ht="12.75" customHeight="1">
      <c r="B55" s="460" t="s">
        <v>0</v>
      </c>
      <c r="C55" s="463" t="s">
        <v>1</v>
      </c>
      <c r="D55" s="460" t="s">
        <v>2</v>
      </c>
      <c r="E55" s="432"/>
      <c r="F55" s="432"/>
      <c r="G55" s="466"/>
      <c r="H55" s="476" t="s">
        <v>3</v>
      </c>
      <c r="I55" s="432"/>
      <c r="J55" s="432"/>
      <c r="K55" s="463"/>
      <c r="L55" s="460" t="s">
        <v>75</v>
      </c>
      <c r="M55" s="432"/>
      <c r="N55" s="432"/>
      <c r="O55" s="466"/>
      <c r="P55" s="2"/>
    </row>
    <row r="56" spans="2:16" ht="12.75" customHeight="1">
      <c r="B56" s="461"/>
      <c r="C56" s="464"/>
      <c r="D56" s="461"/>
      <c r="E56" s="433"/>
      <c r="F56" s="433"/>
      <c r="G56" s="467"/>
      <c r="H56" s="477"/>
      <c r="I56" s="433"/>
      <c r="J56" s="433"/>
      <c r="K56" s="464"/>
      <c r="L56" s="461"/>
      <c r="M56" s="433"/>
      <c r="N56" s="433"/>
      <c r="O56" s="467"/>
      <c r="P56" s="2"/>
    </row>
    <row r="57" spans="2:16" ht="12.75" customHeight="1" thickBot="1">
      <c r="B57" s="462"/>
      <c r="C57" s="465"/>
      <c r="D57" s="396">
        <v>2011</v>
      </c>
      <c r="E57" s="379">
        <v>2012</v>
      </c>
      <c r="F57" s="379">
        <v>2013</v>
      </c>
      <c r="G57" s="397">
        <v>2014</v>
      </c>
      <c r="H57" s="398">
        <v>2011</v>
      </c>
      <c r="I57" s="379">
        <v>2012</v>
      </c>
      <c r="J57" s="379">
        <v>2013</v>
      </c>
      <c r="K57" s="399">
        <v>2014</v>
      </c>
      <c r="L57" s="396">
        <v>2011</v>
      </c>
      <c r="M57" s="379">
        <v>2012</v>
      </c>
      <c r="N57" s="379">
        <v>2013</v>
      </c>
      <c r="O57" s="397">
        <v>2014</v>
      </c>
      <c r="P57" s="2"/>
    </row>
    <row r="58" spans="2:16" s="80" customFormat="1" ht="12.75" customHeight="1">
      <c r="B58" s="58">
        <v>1</v>
      </c>
      <c r="C58" s="91" t="s">
        <v>40</v>
      </c>
      <c r="D58" s="11">
        <v>4096.79</v>
      </c>
      <c r="E58" s="12">
        <v>28000</v>
      </c>
      <c r="F58" s="12"/>
      <c r="G58" s="13"/>
      <c r="H58" s="74"/>
      <c r="I58" s="75"/>
      <c r="J58" s="75">
        <v>100000</v>
      </c>
      <c r="K58" s="76"/>
      <c r="L58" s="77"/>
      <c r="M58" s="75"/>
      <c r="N58" s="75"/>
      <c r="O58" s="78">
        <v>200000</v>
      </c>
      <c r="P58" s="79"/>
    </row>
    <row r="59" spans="2:16" s="80" customFormat="1" ht="12.75" customHeight="1">
      <c r="B59" s="57">
        <v>2</v>
      </c>
      <c r="C59" s="92" t="s">
        <v>41</v>
      </c>
      <c r="D59" s="19">
        <v>41000</v>
      </c>
      <c r="E59" s="20">
        <v>10000</v>
      </c>
      <c r="F59" s="20"/>
      <c r="G59" s="21"/>
      <c r="H59" s="81"/>
      <c r="I59" s="82"/>
      <c r="J59" s="82"/>
      <c r="K59" s="83"/>
      <c r="L59" s="84"/>
      <c r="M59" s="82"/>
      <c r="N59" s="82"/>
      <c r="O59" s="85"/>
      <c r="P59" s="79"/>
    </row>
    <row r="60" spans="2:16" s="80" customFormat="1" ht="12.75" customHeight="1">
      <c r="B60" s="58">
        <v>3</v>
      </c>
      <c r="C60" s="92" t="s">
        <v>42</v>
      </c>
      <c r="D60" s="19"/>
      <c r="E60" s="20">
        <v>70000</v>
      </c>
      <c r="F60" s="20"/>
      <c r="G60" s="21"/>
      <c r="H60" s="81"/>
      <c r="I60" s="82"/>
      <c r="J60" s="82"/>
      <c r="K60" s="83">
        <v>100000</v>
      </c>
      <c r="L60" s="84"/>
      <c r="M60" s="82"/>
      <c r="N60" s="82"/>
      <c r="O60" s="85"/>
      <c r="P60" s="79"/>
    </row>
    <row r="61" spans="2:16" s="80" customFormat="1" ht="12.75" customHeight="1">
      <c r="B61" s="57">
        <v>4</v>
      </c>
      <c r="C61" s="10" t="s">
        <v>43</v>
      </c>
      <c r="D61" s="19"/>
      <c r="E61" s="20"/>
      <c r="F61" s="20"/>
      <c r="G61" s="21"/>
      <c r="H61" s="81"/>
      <c r="I61" s="82">
        <v>75000</v>
      </c>
      <c r="J61" s="82">
        <v>40000</v>
      </c>
      <c r="K61" s="83"/>
      <c r="L61" s="84"/>
      <c r="M61" s="82"/>
      <c r="N61" s="82">
        <v>200000</v>
      </c>
      <c r="O61" s="85"/>
      <c r="P61" s="79"/>
    </row>
    <row r="62" spans="2:16" s="80" customFormat="1" ht="12.75" customHeight="1">
      <c r="B62" s="58">
        <v>5</v>
      </c>
      <c r="C62" s="10" t="s">
        <v>44</v>
      </c>
      <c r="D62" s="19"/>
      <c r="E62" s="20"/>
      <c r="F62" s="20"/>
      <c r="G62" s="21"/>
      <c r="H62" s="81">
        <v>31100</v>
      </c>
      <c r="I62" s="82"/>
      <c r="J62" s="82"/>
      <c r="K62" s="83"/>
      <c r="L62" s="84"/>
      <c r="M62" s="82"/>
      <c r="N62" s="82">
        <v>60000</v>
      </c>
      <c r="O62" s="85"/>
      <c r="P62" s="79"/>
    </row>
    <row r="63" spans="2:16" s="80" customFormat="1" ht="12.75" customHeight="1">
      <c r="B63" s="57">
        <v>6</v>
      </c>
      <c r="C63" s="92" t="s">
        <v>45</v>
      </c>
      <c r="D63" s="19"/>
      <c r="E63" s="20"/>
      <c r="F63" s="20"/>
      <c r="G63" s="21"/>
      <c r="H63" s="81"/>
      <c r="I63" s="82">
        <v>200000</v>
      </c>
      <c r="J63" s="82"/>
      <c r="K63" s="83"/>
      <c r="L63" s="84"/>
      <c r="M63" s="82"/>
      <c r="N63" s="82"/>
      <c r="O63" s="85">
        <v>150000</v>
      </c>
      <c r="P63" s="79"/>
    </row>
    <row r="64" spans="2:16" s="80" customFormat="1" ht="12.75" customHeight="1">
      <c r="B64" s="58">
        <v>7</v>
      </c>
      <c r="C64" s="10" t="s">
        <v>46</v>
      </c>
      <c r="D64" s="19"/>
      <c r="E64" s="20"/>
      <c r="F64" s="20"/>
      <c r="G64" s="21"/>
      <c r="H64" s="81"/>
      <c r="I64" s="82">
        <v>80000</v>
      </c>
      <c r="J64" s="82"/>
      <c r="K64" s="83"/>
      <c r="L64" s="84"/>
      <c r="M64" s="82"/>
      <c r="N64" s="82"/>
      <c r="O64" s="85">
        <v>120000</v>
      </c>
      <c r="P64" s="79"/>
    </row>
    <row r="65" spans="2:16" s="80" customFormat="1" ht="12.75" customHeight="1">
      <c r="B65" s="57">
        <v>8</v>
      </c>
      <c r="C65" s="10" t="s">
        <v>47</v>
      </c>
      <c r="D65" s="19"/>
      <c r="E65" s="20"/>
      <c r="F65" s="20"/>
      <c r="G65" s="21"/>
      <c r="H65" s="81"/>
      <c r="I65" s="82"/>
      <c r="J65" s="82"/>
      <c r="K65" s="83"/>
      <c r="L65" s="84">
        <v>26200</v>
      </c>
      <c r="M65" s="82"/>
      <c r="N65" s="82"/>
      <c r="O65" s="85"/>
      <c r="P65" s="79"/>
    </row>
    <row r="66" spans="2:16" s="80" customFormat="1" ht="12.75" customHeight="1">
      <c r="B66" s="58">
        <v>9</v>
      </c>
      <c r="C66" s="10" t="s">
        <v>48</v>
      </c>
      <c r="D66" s="19"/>
      <c r="E66" s="20"/>
      <c r="F66" s="20"/>
      <c r="G66" s="21"/>
      <c r="H66" s="81"/>
      <c r="I66" s="82"/>
      <c r="J66" s="82"/>
      <c r="K66" s="83"/>
      <c r="L66" s="84">
        <v>5535</v>
      </c>
      <c r="M66" s="82"/>
      <c r="N66" s="82"/>
      <c r="O66" s="85"/>
      <c r="P66" s="79"/>
    </row>
    <row r="67" spans="2:16" s="80" customFormat="1" ht="12.75" customHeight="1">
      <c r="B67" s="57">
        <v>10</v>
      </c>
      <c r="C67" s="92" t="s">
        <v>49</v>
      </c>
      <c r="D67" s="19"/>
      <c r="E67" s="59"/>
      <c r="F67" s="59"/>
      <c r="G67" s="60"/>
      <c r="H67" s="81"/>
      <c r="I67" s="82"/>
      <c r="J67" s="82"/>
      <c r="K67" s="83"/>
      <c r="L67" s="84">
        <v>13211</v>
      </c>
      <c r="M67" s="82"/>
      <c r="N67" s="82"/>
      <c r="O67" s="85"/>
      <c r="P67" s="79"/>
    </row>
    <row r="68" spans="2:16" s="80" customFormat="1" ht="12.75" customHeight="1">
      <c r="B68" s="58">
        <v>11</v>
      </c>
      <c r="C68" s="92" t="s">
        <v>50</v>
      </c>
      <c r="D68" s="19"/>
      <c r="E68" s="59"/>
      <c r="F68" s="59"/>
      <c r="G68" s="60"/>
      <c r="H68" s="81"/>
      <c r="I68" s="82"/>
      <c r="J68" s="82"/>
      <c r="K68" s="83"/>
      <c r="L68" s="84">
        <v>8975</v>
      </c>
      <c r="M68" s="82"/>
      <c r="N68" s="82"/>
      <c r="O68" s="85"/>
      <c r="P68" s="79"/>
    </row>
    <row r="69" spans="2:16" s="80" customFormat="1" ht="12.75" customHeight="1">
      <c r="B69" s="57">
        <v>12</v>
      </c>
      <c r="C69" s="92" t="s">
        <v>51</v>
      </c>
      <c r="D69" s="19"/>
      <c r="E69" s="59"/>
      <c r="F69" s="59"/>
      <c r="G69" s="60"/>
      <c r="H69" s="81"/>
      <c r="I69" s="82"/>
      <c r="J69" s="82"/>
      <c r="K69" s="83"/>
      <c r="L69" s="84">
        <v>13351</v>
      </c>
      <c r="M69" s="82"/>
      <c r="N69" s="82"/>
      <c r="O69" s="85"/>
      <c r="P69" s="79"/>
    </row>
    <row r="70" spans="2:16" s="80" customFormat="1" ht="12.75" customHeight="1">
      <c r="B70" s="58">
        <v>13</v>
      </c>
      <c r="C70" s="92" t="s">
        <v>52</v>
      </c>
      <c r="D70" s="19"/>
      <c r="E70" s="59"/>
      <c r="F70" s="59"/>
      <c r="G70" s="60"/>
      <c r="H70" s="81"/>
      <c r="I70" s="82"/>
      <c r="J70" s="82"/>
      <c r="K70" s="83"/>
      <c r="L70" s="84"/>
      <c r="M70" s="82">
        <v>75000</v>
      </c>
      <c r="N70" s="82"/>
      <c r="O70" s="85"/>
      <c r="P70" s="79"/>
    </row>
    <row r="71" spans="2:16" s="80" customFormat="1" ht="12.75" customHeight="1">
      <c r="B71" s="57">
        <v>14</v>
      </c>
      <c r="C71" s="92" t="s">
        <v>53</v>
      </c>
      <c r="D71" s="19"/>
      <c r="E71" s="59"/>
      <c r="F71" s="59"/>
      <c r="G71" s="60"/>
      <c r="H71" s="81"/>
      <c r="I71" s="82"/>
      <c r="J71" s="82"/>
      <c r="K71" s="83"/>
      <c r="L71" s="84"/>
      <c r="M71" s="82">
        <v>10000</v>
      </c>
      <c r="N71" s="82"/>
      <c r="O71" s="85"/>
      <c r="P71" s="79"/>
    </row>
    <row r="72" spans="2:16" s="80" customFormat="1" ht="12.75" customHeight="1">
      <c r="B72" s="58">
        <v>15</v>
      </c>
      <c r="C72" s="92" t="s">
        <v>54</v>
      </c>
      <c r="D72" s="19"/>
      <c r="E72" s="59"/>
      <c r="F72" s="59"/>
      <c r="G72" s="60"/>
      <c r="H72" s="81"/>
      <c r="I72" s="82"/>
      <c r="J72" s="82"/>
      <c r="K72" s="83"/>
      <c r="L72" s="84"/>
      <c r="M72" s="82">
        <v>30000</v>
      </c>
      <c r="N72" s="82"/>
      <c r="O72" s="85"/>
      <c r="P72" s="79"/>
    </row>
    <row r="73" spans="2:16" s="80" customFormat="1" ht="12.75" customHeight="1">
      <c r="B73" s="57">
        <v>16</v>
      </c>
      <c r="C73" s="92" t="s">
        <v>55</v>
      </c>
      <c r="D73" s="19"/>
      <c r="E73" s="59"/>
      <c r="F73" s="59"/>
      <c r="G73" s="60"/>
      <c r="H73" s="81"/>
      <c r="I73" s="82"/>
      <c r="J73" s="82"/>
      <c r="K73" s="83"/>
      <c r="L73" s="84"/>
      <c r="M73" s="82">
        <v>45000</v>
      </c>
      <c r="N73" s="82"/>
      <c r="O73" s="85"/>
      <c r="P73" s="79"/>
    </row>
    <row r="74" spans="2:16" s="80" customFormat="1" ht="12.75" customHeight="1" thickBot="1">
      <c r="B74" s="58">
        <v>17</v>
      </c>
      <c r="C74" s="93" t="s">
        <v>56</v>
      </c>
      <c r="D74" s="39"/>
      <c r="E74" s="61"/>
      <c r="F74" s="61"/>
      <c r="G74" s="62"/>
      <c r="H74" s="86"/>
      <c r="I74" s="87"/>
      <c r="J74" s="87"/>
      <c r="K74" s="88"/>
      <c r="L74" s="89"/>
      <c r="M74" s="87">
        <v>75000</v>
      </c>
      <c r="N74" s="87"/>
      <c r="O74" s="90"/>
      <c r="P74" s="79"/>
    </row>
    <row r="75" spans="2:16" ht="12.75" customHeight="1" thickBot="1">
      <c r="B75" s="473" t="s">
        <v>25</v>
      </c>
      <c r="C75" s="474"/>
      <c r="D75" s="63">
        <f aca="true" t="shared" si="2" ref="D75:O75">SUM(D58:D74)</f>
        <v>45096.79</v>
      </c>
      <c r="E75" s="64">
        <f t="shared" si="2"/>
        <v>108000</v>
      </c>
      <c r="F75" s="64">
        <f t="shared" si="2"/>
        <v>0</v>
      </c>
      <c r="G75" s="65">
        <f t="shared" si="2"/>
        <v>0</v>
      </c>
      <c r="H75" s="66">
        <f t="shared" si="2"/>
        <v>31100</v>
      </c>
      <c r="I75" s="64">
        <f t="shared" si="2"/>
        <v>355000</v>
      </c>
      <c r="J75" s="64">
        <f t="shared" si="2"/>
        <v>140000</v>
      </c>
      <c r="K75" s="67">
        <f t="shared" si="2"/>
        <v>100000</v>
      </c>
      <c r="L75" s="63">
        <f t="shared" si="2"/>
        <v>67272</v>
      </c>
      <c r="M75" s="64">
        <f t="shared" si="2"/>
        <v>235000</v>
      </c>
      <c r="N75" s="64">
        <f t="shared" si="2"/>
        <v>260000</v>
      </c>
      <c r="O75" s="65">
        <f t="shared" si="2"/>
        <v>470000</v>
      </c>
      <c r="P75" s="2"/>
    </row>
    <row r="76" spans="2:16" s="6" customFormat="1" ht="12.75" customHeight="1">
      <c r="B76" s="4"/>
      <c r="C76" s="4"/>
      <c r="D76" s="234"/>
      <c r="E76" s="234"/>
      <c r="F76" s="234"/>
      <c r="G76" s="234"/>
      <c r="H76" s="234"/>
      <c r="I76" s="234"/>
      <c r="J76" s="234"/>
      <c r="K76" s="234"/>
      <c r="L76" s="234"/>
      <c r="M76" s="234"/>
      <c r="N76" s="234"/>
      <c r="O76" s="234"/>
      <c r="P76" s="5"/>
    </row>
    <row r="77" spans="2:16" s="6" customFormat="1" ht="12.75" customHeight="1" thickBot="1">
      <c r="B77" s="478" t="s">
        <v>378</v>
      </c>
      <c r="C77" s="478"/>
      <c r="D77" s="478"/>
      <c r="E77" s="478"/>
      <c r="F77" s="478"/>
      <c r="G77" s="478"/>
      <c r="H77" s="478"/>
      <c r="I77" s="478"/>
      <c r="J77" s="478"/>
      <c r="K77" s="478"/>
      <c r="L77" s="478"/>
      <c r="M77" s="478"/>
      <c r="N77" s="478"/>
      <c r="O77" s="478"/>
      <c r="P77" s="5"/>
    </row>
    <row r="78" spans="2:16" ht="12.75" customHeight="1">
      <c r="B78" s="460" t="s">
        <v>0</v>
      </c>
      <c r="C78" s="463" t="s">
        <v>1</v>
      </c>
      <c r="D78" s="460" t="s">
        <v>2</v>
      </c>
      <c r="E78" s="432"/>
      <c r="F78" s="432"/>
      <c r="G78" s="466"/>
      <c r="H78" s="476" t="s">
        <v>3</v>
      </c>
      <c r="I78" s="432"/>
      <c r="J78" s="432"/>
      <c r="K78" s="463"/>
      <c r="L78" s="460" t="s">
        <v>75</v>
      </c>
      <c r="M78" s="432"/>
      <c r="N78" s="432"/>
      <c r="O78" s="466"/>
      <c r="P78" s="2"/>
    </row>
    <row r="79" spans="2:16" ht="12.75" customHeight="1">
      <c r="B79" s="461"/>
      <c r="C79" s="464"/>
      <c r="D79" s="461"/>
      <c r="E79" s="433"/>
      <c r="F79" s="433"/>
      <c r="G79" s="467"/>
      <c r="H79" s="477"/>
      <c r="I79" s="433"/>
      <c r="J79" s="433"/>
      <c r="K79" s="464"/>
      <c r="L79" s="461"/>
      <c r="M79" s="433"/>
      <c r="N79" s="433"/>
      <c r="O79" s="467"/>
      <c r="P79" s="2"/>
    </row>
    <row r="80" spans="2:16" ht="12.75" customHeight="1" thickBot="1">
      <c r="B80" s="462"/>
      <c r="C80" s="465"/>
      <c r="D80" s="396">
        <v>2011</v>
      </c>
      <c r="E80" s="379">
        <v>2012</v>
      </c>
      <c r="F80" s="379">
        <v>2013</v>
      </c>
      <c r="G80" s="397">
        <v>2014</v>
      </c>
      <c r="H80" s="398">
        <v>2011</v>
      </c>
      <c r="I80" s="379">
        <v>2012</v>
      </c>
      <c r="J80" s="379">
        <v>2013</v>
      </c>
      <c r="K80" s="399">
        <v>2014</v>
      </c>
      <c r="L80" s="396">
        <v>2011</v>
      </c>
      <c r="M80" s="379">
        <v>2012</v>
      </c>
      <c r="N80" s="379">
        <v>2013</v>
      </c>
      <c r="O80" s="397">
        <v>2014</v>
      </c>
      <c r="P80" s="2"/>
    </row>
    <row r="81" spans="2:16" ht="12.75" customHeight="1">
      <c r="B81" s="70">
        <v>1</v>
      </c>
      <c r="C81" s="94" t="s">
        <v>57</v>
      </c>
      <c r="D81" s="211"/>
      <c r="E81" s="33">
        <v>110000</v>
      </c>
      <c r="F81" s="33"/>
      <c r="G81" s="34"/>
      <c r="H81" s="14"/>
      <c r="I81" s="15"/>
      <c r="J81" s="15"/>
      <c r="K81" s="16"/>
      <c r="L81" s="17"/>
      <c r="M81" s="15"/>
      <c r="N81" s="15"/>
      <c r="O81" s="18"/>
      <c r="P81" s="2"/>
    </row>
    <row r="82" spans="2:16" ht="12.75" customHeight="1">
      <c r="B82" s="71">
        <v>2</v>
      </c>
      <c r="C82" s="3" t="s">
        <v>58</v>
      </c>
      <c r="D82" s="212"/>
      <c r="E82" s="27"/>
      <c r="F82" s="27"/>
      <c r="G82" s="35"/>
      <c r="H82" s="22"/>
      <c r="I82" s="23">
        <v>60000</v>
      </c>
      <c r="J82" s="23">
        <v>12000</v>
      </c>
      <c r="K82" s="24"/>
      <c r="L82" s="25"/>
      <c r="M82" s="23"/>
      <c r="N82" s="23"/>
      <c r="O82" s="26">
        <v>400000</v>
      </c>
      <c r="P82" s="2"/>
    </row>
    <row r="83" spans="2:16" ht="12.75" customHeight="1">
      <c r="B83" s="70">
        <v>3</v>
      </c>
      <c r="C83" s="3" t="s">
        <v>59</v>
      </c>
      <c r="D83" s="212"/>
      <c r="E83" s="27">
        <v>80000</v>
      </c>
      <c r="F83" s="27"/>
      <c r="G83" s="35"/>
      <c r="H83" s="22"/>
      <c r="I83" s="23"/>
      <c r="J83" s="23">
        <v>12000</v>
      </c>
      <c r="K83" s="24">
        <v>60000</v>
      </c>
      <c r="L83" s="25"/>
      <c r="M83" s="23"/>
      <c r="N83" s="23"/>
      <c r="O83" s="26"/>
      <c r="P83" s="2"/>
    </row>
    <row r="84" spans="2:16" ht="12.75" customHeight="1">
      <c r="B84" s="71">
        <v>4</v>
      </c>
      <c r="C84" s="3" t="s">
        <v>60</v>
      </c>
      <c r="D84" s="212"/>
      <c r="E84" s="27"/>
      <c r="F84" s="27"/>
      <c r="G84" s="35"/>
      <c r="H84" s="22"/>
      <c r="I84" s="23">
        <v>110000</v>
      </c>
      <c r="J84" s="23"/>
      <c r="K84" s="24"/>
      <c r="L84" s="25"/>
      <c r="M84" s="23"/>
      <c r="N84" s="23"/>
      <c r="O84" s="26">
        <v>100000</v>
      </c>
      <c r="P84" s="2"/>
    </row>
    <row r="85" spans="2:16" ht="12.75" customHeight="1">
      <c r="B85" s="70">
        <v>5</v>
      </c>
      <c r="C85" s="95" t="s">
        <v>61</v>
      </c>
      <c r="D85" s="212"/>
      <c r="E85" s="27"/>
      <c r="F85" s="27"/>
      <c r="G85" s="35"/>
      <c r="H85" s="22"/>
      <c r="I85" s="23">
        <v>100000</v>
      </c>
      <c r="J85" s="23">
        <v>50000</v>
      </c>
      <c r="K85" s="24"/>
      <c r="L85" s="25"/>
      <c r="M85" s="23"/>
      <c r="N85" s="23"/>
      <c r="O85" s="26"/>
      <c r="P85" s="2"/>
    </row>
    <row r="86" spans="2:16" ht="12.75" customHeight="1">
      <c r="B86" s="71">
        <v>6</v>
      </c>
      <c r="C86" s="95" t="s">
        <v>62</v>
      </c>
      <c r="D86" s="212"/>
      <c r="E86" s="27"/>
      <c r="F86" s="27"/>
      <c r="G86" s="35"/>
      <c r="H86" s="22"/>
      <c r="I86" s="23">
        <v>140000</v>
      </c>
      <c r="J86" s="23">
        <v>20000</v>
      </c>
      <c r="K86" s="24"/>
      <c r="L86" s="25"/>
      <c r="M86" s="23"/>
      <c r="N86" s="23"/>
      <c r="O86" s="26"/>
      <c r="P86" s="2"/>
    </row>
    <row r="87" spans="2:16" ht="12.75" customHeight="1">
      <c r="B87" s="70">
        <v>7</v>
      </c>
      <c r="C87" s="95" t="s">
        <v>63</v>
      </c>
      <c r="D87" s="212"/>
      <c r="E87" s="27"/>
      <c r="F87" s="27"/>
      <c r="G87" s="35"/>
      <c r="H87" s="22"/>
      <c r="I87" s="23">
        <v>50000</v>
      </c>
      <c r="J87" s="23">
        <v>50000</v>
      </c>
      <c r="K87" s="24"/>
      <c r="L87" s="25"/>
      <c r="M87" s="23"/>
      <c r="N87" s="23"/>
      <c r="O87" s="26">
        <v>30000</v>
      </c>
      <c r="P87" s="2"/>
    </row>
    <row r="88" spans="2:16" ht="12.75" customHeight="1">
      <c r="B88" s="71">
        <v>8</v>
      </c>
      <c r="C88" s="95" t="s">
        <v>64</v>
      </c>
      <c r="D88" s="212"/>
      <c r="E88" s="27"/>
      <c r="F88" s="27"/>
      <c r="G88" s="35"/>
      <c r="H88" s="22"/>
      <c r="I88" s="23"/>
      <c r="J88" s="23"/>
      <c r="K88" s="24"/>
      <c r="L88" s="25"/>
      <c r="M88" s="23">
        <v>40000</v>
      </c>
      <c r="N88" s="23">
        <v>25000</v>
      </c>
      <c r="O88" s="26"/>
      <c r="P88" s="2"/>
    </row>
    <row r="89" spans="2:16" ht="12.75" customHeight="1">
      <c r="B89" s="70">
        <v>9</v>
      </c>
      <c r="C89" s="95" t="s">
        <v>65</v>
      </c>
      <c r="D89" s="212"/>
      <c r="E89" s="27"/>
      <c r="F89" s="27"/>
      <c r="G89" s="35"/>
      <c r="H89" s="22"/>
      <c r="I89" s="23"/>
      <c r="J89" s="23"/>
      <c r="K89" s="24"/>
      <c r="L89" s="25"/>
      <c r="M89" s="23">
        <v>40000</v>
      </c>
      <c r="N89" s="23">
        <v>27000</v>
      </c>
      <c r="O89" s="26"/>
      <c r="P89" s="2"/>
    </row>
    <row r="90" spans="2:16" ht="12.75" customHeight="1">
      <c r="B90" s="71">
        <v>10</v>
      </c>
      <c r="C90" s="95" t="s">
        <v>66</v>
      </c>
      <c r="D90" s="212"/>
      <c r="E90" s="27"/>
      <c r="F90" s="27"/>
      <c r="G90" s="35"/>
      <c r="H90" s="22"/>
      <c r="I90" s="23"/>
      <c r="J90" s="23"/>
      <c r="K90" s="24"/>
      <c r="L90" s="25"/>
      <c r="M90" s="23">
        <v>360000</v>
      </c>
      <c r="N90" s="23">
        <v>40000</v>
      </c>
      <c r="O90" s="26"/>
      <c r="P90" s="2"/>
    </row>
    <row r="91" spans="2:16" ht="12.75" customHeight="1">
      <c r="B91" s="70">
        <v>11</v>
      </c>
      <c r="C91" s="95" t="s">
        <v>67</v>
      </c>
      <c r="D91" s="212"/>
      <c r="E91" s="27"/>
      <c r="F91" s="27"/>
      <c r="G91" s="35"/>
      <c r="H91" s="22"/>
      <c r="I91" s="23"/>
      <c r="J91" s="23"/>
      <c r="K91" s="24"/>
      <c r="L91" s="25"/>
      <c r="M91" s="23">
        <v>40000</v>
      </c>
      <c r="N91" s="23">
        <v>32000</v>
      </c>
      <c r="O91" s="26"/>
      <c r="P91" s="2"/>
    </row>
    <row r="92" spans="2:16" ht="12.75" customHeight="1">
      <c r="B92" s="71">
        <v>12</v>
      </c>
      <c r="C92" s="95" t="s">
        <v>68</v>
      </c>
      <c r="D92" s="212"/>
      <c r="E92" s="27"/>
      <c r="F92" s="27"/>
      <c r="G92" s="35"/>
      <c r="H92" s="22"/>
      <c r="I92" s="23"/>
      <c r="J92" s="23"/>
      <c r="K92" s="24"/>
      <c r="L92" s="25"/>
      <c r="M92" s="23">
        <v>50000</v>
      </c>
      <c r="N92" s="23">
        <v>32000</v>
      </c>
      <c r="O92" s="26"/>
      <c r="P92" s="2"/>
    </row>
    <row r="93" spans="2:16" ht="12.75" customHeight="1">
      <c r="B93" s="70">
        <v>13</v>
      </c>
      <c r="C93" s="95" t="s">
        <v>69</v>
      </c>
      <c r="D93" s="212"/>
      <c r="E93" s="27"/>
      <c r="F93" s="27"/>
      <c r="G93" s="35"/>
      <c r="H93" s="22"/>
      <c r="I93" s="23"/>
      <c r="J93" s="23"/>
      <c r="K93" s="24"/>
      <c r="L93" s="25"/>
      <c r="M93" s="23">
        <v>60000</v>
      </c>
      <c r="N93" s="23"/>
      <c r="O93" s="26"/>
      <c r="P93" s="2"/>
    </row>
    <row r="94" spans="2:16" ht="12.75" customHeight="1">
      <c r="B94" s="71">
        <v>14</v>
      </c>
      <c r="C94" s="95" t="s">
        <v>70</v>
      </c>
      <c r="D94" s="212"/>
      <c r="E94" s="27">
        <v>40000</v>
      </c>
      <c r="F94" s="27"/>
      <c r="G94" s="35"/>
      <c r="H94" s="22"/>
      <c r="I94" s="23"/>
      <c r="J94" s="23"/>
      <c r="K94" s="24"/>
      <c r="L94" s="25"/>
      <c r="M94" s="23"/>
      <c r="N94" s="23">
        <v>100000</v>
      </c>
      <c r="O94" s="26">
        <v>10000</v>
      </c>
      <c r="P94" s="2"/>
    </row>
    <row r="95" spans="2:16" ht="12.75" customHeight="1">
      <c r="B95" s="70">
        <v>15</v>
      </c>
      <c r="C95" s="95" t="s">
        <v>71</v>
      </c>
      <c r="D95" s="212"/>
      <c r="E95" s="27"/>
      <c r="F95" s="27"/>
      <c r="G95" s="35"/>
      <c r="H95" s="22"/>
      <c r="I95" s="23"/>
      <c r="J95" s="23"/>
      <c r="K95" s="24"/>
      <c r="L95" s="25"/>
      <c r="M95" s="23">
        <v>90000</v>
      </c>
      <c r="N95" s="23"/>
      <c r="O95" s="26"/>
      <c r="P95" s="2"/>
    </row>
    <row r="96" spans="2:16" ht="12.75" customHeight="1">
      <c r="B96" s="71">
        <v>16</v>
      </c>
      <c r="C96" s="95" t="s">
        <v>72</v>
      </c>
      <c r="D96" s="212"/>
      <c r="E96" s="27"/>
      <c r="F96" s="27"/>
      <c r="G96" s="35"/>
      <c r="H96" s="22"/>
      <c r="I96" s="23"/>
      <c r="J96" s="23"/>
      <c r="K96" s="24"/>
      <c r="L96" s="25"/>
      <c r="M96" s="23">
        <v>1500000</v>
      </c>
      <c r="N96" s="23">
        <v>500000</v>
      </c>
      <c r="O96" s="26">
        <v>50000</v>
      </c>
      <c r="P96" s="2"/>
    </row>
    <row r="97" spans="2:16" ht="12.75" customHeight="1">
      <c r="B97" s="70">
        <v>17</v>
      </c>
      <c r="C97" s="95" t="s">
        <v>73</v>
      </c>
      <c r="D97" s="212"/>
      <c r="E97" s="27"/>
      <c r="F97" s="27"/>
      <c r="G97" s="35"/>
      <c r="H97" s="22"/>
      <c r="I97" s="23"/>
      <c r="J97" s="23"/>
      <c r="K97" s="24"/>
      <c r="L97" s="25"/>
      <c r="M97" s="23">
        <v>1600000</v>
      </c>
      <c r="N97" s="23">
        <v>800000</v>
      </c>
      <c r="O97" s="26">
        <v>100000</v>
      </c>
      <c r="P97" s="2"/>
    </row>
    <row r="98" spans="2:16" ht="12.75" customHeight="1">
      <c r="B98" s="71">
        <v>18</v>
      </c>
      <c r="C98" s="96" t="s">
        <v>74</v>
      </c>
      <c r="D98" s="213"/>
      <c r="E98" s="68"/>
      <c r="F98" s="68"/>
      <c r="G98" s="69"/>
      <c r="H98" s="42"/>
      <c r="I98" s="43"/>
      <c r="J98" s="43"/>
      <c r="K98" s="44"/>
      <c r="L98" s="45"/>
      <c r="M98" s="43">
        <v>800000</v>
      </c>
      <c r="N98" s="43">
        <v>300000</v>
      </c>
      <c r="O98" s="46"/>
      <c r="P98" s="2"/>
    </row>
    <row r="99" spans="2:16" ht="12.75" customHeight="1">
      <c r="B99" s="70">
        <v>19</v>
      </c>
      <c r="C99" s="95" t="s">
        <v>500</v>
      </c>
      <c r="D99" s="212"/>
      <c r="E99" s="27">
        <v>30000</v>
      </c>
      <c r="F99" s="27">
        <v>90000</v>
      </c>
      <c r="G99" s="35"/>
      <c r="H99" s="22"/>
      <c r="I99" s="23"/>
      <c r="J99" s="23"/>
      <c r="K99" s="24">
        <v>20000</v>
      </c>
      <c r="L99" s="25"/>
      <c r="M99" s="23"/>
      <c r="N99" s="23"/>
      <c r="O99" s="26"/>
      <c r="P99" s="2"/>
    </row>
    <row r="100" spans="2:16" ht="12.75" customHeight="1">
      <c r="B100" s="71">
        <v>20</v>
      </c>
      <c r="C100" s="271" t="s">
        <v>501</v>
      </c>
      <c r="D100" s="272"/>
      <c r="E100" s="204">
        <v>30000</v>
      </c>
      <c r="F100" s="204">
        <v>120000</v>
      </c>
      <c r="G100" s="273"/>
      <c r="H100" s="274"/>
      <c r="I100" s="275"/>
      <c r="J100" s="275"/>
      <c r="K100" s="276">
        <v>20000</v>
      </c>
      <c r="L100" s="277"/>
      <c r="M100" s="275"/>
      <c r="N100" s="275"/>
      <c r="O100" s="278"/>
      <c r="P100" s="2"/>
    </row>
    <row r="101" spans="2:16" ht="12.75" customHeight="1">
      <c r="B101" s="70">
        <v>21</v>
      </c>
      <c r="C101" s="95" t="s">
        <v>213</v>
      </c>
      <c r="D101" s="212"/>
      <c r="E101" s="27"/>
      <c r="F101" s="27"/>
      <c r="G101" s="35"/>
      <c r="H101" s="22"/>
      <c r="I101" s="23"/>
      <c r="J101" s="23"/>
      <c r="K101" s="24"/>
      <c r="L101" s="25"/>
      <c r="M101" s="23">
        <v>700000</v>
      </c>
      <c r="N101" s="23">
        <v>200000</v>
      </c>
      <c r="O101" s="26">
        <v>60000</v>
      </c>
      <c r="P101" s="2"/>
    </row>
    <row r="102" spans="2:16" ht="12.75" customHeight="1">
      <c r="B102" s="71">
        <v>22</v>
      </c>
      <c r="C102" s="271" t="s">
        <v>506</v>
      </c>
      <c r="D102" s="272"/>
      <c r="E102" s="204"/>
      <c r="F102" s="204"/>
      <c r="G102" s="273"/>
      <c r="H102" s="274"/>
      <c r="I102" s="275"/>
      <c r="J102" s="275"/>
      <c r="K102" s="276"/>
      <c r="L102" s="277"/>
      <c r="M102" s="275">
        <v>90000</v>
      </c>
      <c r="N102" s="275">
        <v>30000</v>
      </c>
      <c r="O102" s="278"/>
      <c r="P102" s="2"/>
    </row>
    <row r="103" spans="2:16" ht="12.75" customHeight="1">
      <c r="B103" s="70">
        <v>23</v>
      </c>
      <c r="C103" s="95" t="s">
        <v>502</v>
      </c>
      <c r="D103" s="212"/>
      <c r="E103" s="27"/>
      <c r="F103" s="27"/>
      <c r="G103" s="35"/>
      <c r="H103" s="22"/>
      <c r="I103" s="23"/>
      <c r="J103" s="23"/>
      <c r="K103" s="24"/>
      <c r="L103" s="25"/>
      <c r="M103" s="23">
        <v>700000</v>
      </c>
      <c r="N103" s="23">
        <v>100000</v>
      </c>
      <c r="O103" s="26">
        <v>20000</v>
      </c>
      <c r="P103" s="2"/>
    </row>
    <row r="104" spans="2:16" ht="12.75" customHeight="1">
      <c r="B104" s="71">
        <v>24</v>
      </c>
      <c r="C104" s="271" t="s">
        <v>503</v>
      </c>
      <c r="D104" s="272"/>
      <c r="E104" s="204"/>
      <c r="F104" s="204"/>
      <c r="G104" s="273"/>
      <c r="H104" s="274"/>
      <c r="I104" s="275"/>
      <c r="J104" s="275"/>
      <c r="K104" s="276"/>
      <c r="L104" s="277"/>
      <c r="M104" s="275">
        <v>900000</v>
      </c>
      <c r="N104" s="275">
        <v>100000</v>
      </c>
      <c r="O104" s="278">
        <v>20000</v>
      </c>
      <c r="P104" s="2"/>
    </row>
    <row r="105" spans="2:16" ht="12.75" customHeight="1" thickBot="1">
      <c r="B105" s="70">
        <v>25</v>
      </c>
      <c r="C105" s="95" t="s">
        <v>504</v>
      </c>
      <c r="D105" s="212"/>
      <c r="E105" s="27"/>
      <c r="F105" s="27"/>
      <c r="G105" s="35"/>
      <c r="H105" s="22"/>
      <c r="I105" s="23"/>
      <c r="J105" s="23"/>
      <c r="K105" s="24"/>
      <c r="L105" s="25"/>
      <c r="M105" s="23">
        <v>100000</v>
      </c>
      <c r="N105" s="23">
        <v>1500000</v>
      </c>
      <c r="O105" s="26">
        <v>100000</v>
      </c>
      <c r="P105" s="2"/>
    </row>
    <row r="106" spans="2:16" ht="12.75" customHeight="1" thickBot="1">
      <c r="B106" s="473" t="s">
        <v>25</v>
      </c>
      <c r="C106" s="474"/>
      <c r="D106" s="63">
        <f aca="true" t="shared" si="3" ref="D106:O106">SUM(D81:D105)</f>
        <v>0</v>
      </c>
      <c r="E106" s="63">
        <f t="shared" si="3"/>
        <v>290000</v>
      </c>
      <c r="F106" s="63">
        <f t="shared" si="3"/>
        <v>210000</v>
      </c>
      <c r="G106" s="63">
        <f t="shared" si="3"/>
        <v>0</v>
      </c>
      <c r="H106" s="63">
        <f t="shared" si="3"/>
        <v>0</v>
      </c>
      <c r="I106" s="63">
        <f t="shared" si="3"/>
        <v>460000</v>
      </c>
      <c r="J106" s="63">
        <f t="shared" si="3"/>
        <v>144000</v>
      </c>
      <c r="K106" s="63">
        <f t="shared" si="3"/>
        <v>100000</v>
      </c>
      <c r="L106" s="63">
        <f t="shared" si="3"/>
        <v>0</v>
      </c>
      <c r="M106" s="63">
        <f t="shared" si="3"/>
        <v>7070000</v>
      </c>
      <c r="N106" s="63">
        <f t="shared" si="3"/>
        <v>3786000</v>
      </c>
      <c r="O106" s="63">
        <f t="shared" si="3"/>
        <v>890000</v>
      </c>
      <c r="P106" s="2"/>
    </row>
    <row r="107" spans="8:16" ht="12.75" customHeight="1" thickBot="1">
      <c r="H107" s="2"/>
      <c r="I107" s="2"/>
      <c r="J107" s="2"/>
      <c r="K107" s="2"/>
      <c r="L107" s="2"/>
      <c r="M107" s="2"/>
      <c r="N107" s="2"/>
      <c r="O107" s="2"/>
      <c r="P107" s="2"/>
    </row>
    <row r="108" spans="4:16" ht="12.75" customHeight="1">
      <c r="D108" s="479" t="s">
        <v>379</v>
      </c>
      <c r="E108" s="480"/>
      <c r="F108" s="480"/>
      <c r="G108" s="480"/>
      <c r="H108" s="480"/>
      <c r="I108" s="480"/>
      <c r="J108" s="480"/>
      <c r="K108" s="480"/>
      <c r="L108" s="480"/>
      <c r="M108" s="480"/>
      <c r="N108" s="480"/>
      <c r="O108" s="481"/>
      <c r="P108" s="2"/>
    </row>
    <row r="109" spans="4:15" ht="12.75" customHeight="1">
      <c r="D109" s="475" t="s">
        <v>2</v>
      </c>
      <c r="E109" s="458"/>
      <c r="F109" s="458"/>
      <c r="G109" s="458"/>
      <c r="H109" s="458" t="s">
        <v>3</v>
      </c>
      <c r="I109" s="458"/>
      <c r="J109" s="458"/>
      <c r="K109" s="458"/>
      <c r="L109" s="458" t="s">
        <v>75</v>
      </c>
      <c r="M109" s="458"/>
      <c r="N109" s="458"/>
      <c r="O109" s="459"/>
    </row>
    <row r="110" spans="4:15" ht="12.75" customHeight="1">
      <c r="D110" s="475"/>
      <c r="E110" s="458"/>
      <c r="F110" s="458"/>
      <c r="G110" s="458"/>
      <c r="H110" s="458"/>
      <c r="I110" s="458"/>
      <c r="J110" s="458"/>
      <c r="K110" s="458"/>
      <c r="L110" s="458"/>
      <c r="M110" s="458"/>
      <c r="N110" s="458"/>
      <c r="O110" s="459"/>
    </row>
    <row r="111" spans="4:15" ht="12.75" customHeight="1">
      <c r="D111" s="235">
        <v>2011</v>
      </c>
      <c r="E111" s="236">
        <v>2012</v>
      </c>
      <c r="F111" s="237">
        <v>2013</v>
      </c>
      <c r="G111" s="239">
        <v>2014</v>
      </c>
      <c r="H111" s="179">
        <v>2011</v>
      </c>
      <c r="I111" s="236">
        <v>2012</v>
      </c>
      <c r="J111" s="237">
        <v>2013</v>
      </c>
      <c r="K111" s="239">
        <v>2014</v>
      </c>
      <c r="L111" s="179">
        <v>2011</v>
      </c>
      <c r="M111" s="236">
        <v>2012</v>
      </c>
      <c r="N111" s="237">
        <v>2013</v>
      </c>
      <c r="O111" s="238">
        <v>2014</v>
      </c>
    </row>
    <row r="112" spans="4:15" ht="12.75" customHeight="1" thickBot="1">
      <c r="D112" s="375">
        <f aca="true" t="shared" si="4" ref="D112:O112">D106+D75+D52+D30</f>
        <v>188860.6</v>
      </c>
      <c r="E112" s="376">
        <f t="shared" si="4"/>
        <v>1298600</v>
      </c>
      <c r="F112" s="376">
        <f t="shared" si="4"/>
        <v>210000</v>
      </c>
      <c r="G112" s="376">
        <f t="shared" si="4"/>
        <v>120000</v>
      </c>
      <c r="H112" s="376">
        <f t="shared" si="4"/>
        <v>158593.39</v>
      </c>
      <c r="I112" s="376">
        <f t="shared" si="4"/>
        <v>2014493.1099999999</v>
      </c>
      <c r="J112" s="376">
        <f t="shared" si="4"/>
        <v>669000</v>
      </c>
      <c r="K112" s="376">
        <f t="shared" si="4"/>
        <v>200000</v>
      </c>
      <c r="L112" s="376">
        <f t="shared" si="4"/>
        <v>665319.27</v>
      </c>
      <c r="M112" s="376">
        <f t="shared" si="4"/>
        <v>10506353.66</v>
      </c>
      <c r="N112" s="376">
        <f t="shared" si="4"/>
        <v>6669399</v>
      </c>
      <c r="O112" s="377">
        <f t="shared" si="4"/>
        <v>3475100</v>
      </c>
    </row>
    <row r="113" spans="4:15" ht="12.75" customHeight="1">
      <c r="D113" s="452" t="s">
        <v>380</v>
      </c>
      <c r="E113" s="453"/>
      <c r="F113" s="453"/>
      <c r="G113" s="453"/>
      <c r="H113" s="453"/>
      <c r="I113" s="453"/>
      <c r="J113" s="453"/>
      <c r="K113" s="453"/>
      <c r="L113" s="453"/>
      <c r="M113" s="453"/>
      <c r="N113" s="453"/>
      <c r="O113" s="454"/>
    </row>
    <row r="114" spans="4:15" ht="12.75" customHeight="1">
      <c r="D114" s="468">
        <v>2011</v>
      </c>
      <c r="E114" s="469"/>
      <c r="F114" s="469"/>
      <c r="G114" s="472">
        <v>2012</v>
      </c>
      <c r="H114" s="472"/>
      <c r="I114" s="472"/>
      <c r="J114" s="457">
        <v>2013</v>
      </c>
      <c r="K114" s="457"/>
      <c r="L114" s="457"/>
      <c r="M114" s="455">
        <v>2014</v>
      </c>
      <c r="N114" s="455"/>
      <c r="O114" s="456"/>
    </row>
    <row r="115" spans="4:15" ht="12.75" customHeight="1" thickBot="1">
      <c r="D115" s="451">
        <f>D112+H112+L112</f>
        <v>1012773.26</v>
      </c>
      <c r="E115" s="449"/>
      <c r="F115" s="449"/>
      <c r="G115" s="448">
        <f>E112+I112+M112</f>
        <v>13819446.77</v>
      </c>
      <c r="H115" s="449"/>
      <c r="I115" s="449"/>
      <c r="J115" s="448">
        <f>F112+J112+N112</f>
        <v>7548399</v>
      </c>
      <c r="K115" s="449"/>
      <c r="L115" s="449"/>
      <c r="M115" s="448">
        <f>G112+K112+O112</f>
        <v>3795100</v>
      </c>
      <c r="N115" s="449"/>
      <c r="O115" s="450"/>
    </row>
    <row r="117" spans="4:7" ht="12.75" customHeight="1" hidden="1">
      <c r="D117" s="172">
        <f>D115</f>
        <v>1012773.26</v>
      </c>
      <c r="E117" s="172">
        <f>G115</f>
        <v>13819446.77</v>
      </c>
      <c r="F117" s="172">
        <f>J115</f>
        <v>7548399</v>
      </c>
      <c r="G117" s="172">
        <f>M115</f>
        <v>3795100</v>
      </c>
    </row>
    <row r="118" spans="4:7" ht="12.75" customHeight="1" hidden="1">
      <c r="D118" s="1">
        <v>2011</v>
      </c>
      <c r="E118" s="1">
        <v>2012</v>
      </c>
      <c r="F118" s="1">
        <v>2013</v>
      </c>
      <c r="G118" s="1">
        <v>2014</v>
      </c>
    </row>
  </sheetData>
  <sheetProtection/>
  <protectedRanges>
    <protectedRange password="81A6" sqref="F8:G29" name="Rozsah2_1"/>
    <protectedRange password="81A6" sqref="F36:G51" name="Rozsah2"/>
  </protectedRanges>
  <mergeCells count="41">
    <mergeCell ref="L78:O79"/>
    <mergeCell ref="D78:G79"/>
    <mergeCell ref="B78:B80"/>
    <mergeCell ref="C78:C80"/>
    <mergeCell ref="H33:K34"/>
    <mergeCell ref="L33:O34"/>
    <mergeCell ref="B2:O2"/>
    <mergeCell ref="B32:O32"/>
    <mergeCell ref="B54:O54"/>
    <mergeCell ref="B77:O77"/>
    <mergeCell ref="D108:O108"/>
    <mergeCell ref="L5:O6"/>
    <mergeCell ref="H78:K79"/>
    <mergeCell ref="B106:C106"/>
    <mergeCell ref="D5:G6"/>
    <mergeCell ref="B5:B7"/>
    <mergeCell ref="C5:C7"/>
    <mergeCell ref="B75:C75"/>
    <mergeCell ref="D109:G110"/>
    <mergeCell ref="H109:K110"/>
    <mergeCell ref="B30:C30"/>
    <mergeCell ref="D55:G56"/>
    <mergeCell ref="H55:K56"/>
    <mergeCell ref="H5:K6"/>
    <mergeCell ref="L109:O110"/>
    <mergeCell ref="B55:B57"/>
    <mergeCell ref="B33:B35"/>
    <mergeCell ref="C33:C35"/>
    <mergeCell ref="D33:G34"/>
    <mergeCell ref="D114:F114"/>
    <mergeCell ref="C55:C57"/>
    <mergeCell ref="B52:C52"/>
    <mergeCell ref="G114:I114"/>
    <mergeCell ref="L55:O56"/>
    <mergeCell ref="M115:O115"/>
    <mergeCell ref="J115:L115"/>
    <mergeCell ref="G115:I115"/>
    <mergeCell ref="D115:F115"/>
    <mergeCell ref="D113:O113"/>
    <mergeCell ref="M114:O114"/>
    <mergeCell ref="J114:L1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52" max="16" man="1"/>
  </rowBreaks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Q84"/>
  <sheetViews>
    <sheetView tabSelected="1" zoomScalePageLayoutView="0" workbookViewId="0" topLeftCell="B57">
      <selection activeCell="F82" sqref="F82"/>
    </sheetView>
  </sheetViews>
  <sheetFormatPr defaultColWidth="9.140625" defaultRowHeight="12.75" customHeight="1"/>
  <cols>
    <col min="1" max="2" width="9.140625" style="1" customWidth="1"/>
    <col min="3" max="3" width="38.140625" style="1" customWidth="1"/>
    <col min="4" max="4" width="10.57421875" style="1" bestFit="1" customWidth="1"/>
    <col min="5" max="6" width="5.8515625" style="1" customWidth="1"/>
    <col min="7" max="7" width="11.8515625" style="1" bestFit="1" customWidth="1"/>
    <col min="8" max="8" width="9.140625" style="1" customWidth="1"/>
    <col min="9" max="9" width="11.00390625" style="1" bestFit="1" customWidth="1"/>
    <col min="10" max="10" width="11.8515625" style="1" bestFit="1" customWidth="1"/>
    <col min="11" max="11" width="11.00390625" style="1" bestFit="1" customWidth="1"/>
    <col min="12" max="13" width="10.57421875" style="1" bestFit="1" customWidth="1"/>
    <col min="14" max="14" width="18.57421875" style="1" customWidth="1"/>
    <col min="15" max="15" width="9.57421875" style="1" bestFit="1" customWidth="1"/>
    <col min="16" max="16" width="11.28125" style="1" bestFit="1" customWidth="1"/>
    <col min="17" max="17" width="9.57421875" style="1" bestFit="1" customWidth="1"/>
    <col min="18" max="16384" width="9.140625" style="1" customWidth="1"/>
  </cols>
  <sheetData>
    <row r="1" ht="12.75" customHeight="1">
      <c r="N1" s="177" t="s">
        <v>618</v>
      </c>
    </row>
    <row r="2" spans="2:14" ht="12.75" customHeight="1">
      <c r="B2" s="428" t="s">
        <v>446</v>
      </c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</row>
    <row r="4" spans="2:14" ht="12.75" customHeight="1">
      <c r="B4" s="496" t="s">
        <v>236</v>
      </c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</row>
    <row r="5" ht="12.75" customHeight="1" thickBot="1"/>
    <row r="6" spans="2:14" ht="12.75" customHeight="1">
      <c r="B6" s="535" t="s">
        <v>1</v>
      </c>
      <c r="C6" s="536"/>
      <c r="D6" s="539" t="s">
        <v>76</v>
      </c>
      <c r="E6" s="460" t="s">
        <v>77</v>
      </c>
      <c r="F6" s="466"/>
      <c r="G6" s="558" t="s">
        <v>238</v>
      </c>
      <c r="H6" s="582" t="s">
        <v>215</v>
      </c>
      <c r="I6" s="400" t="s">
        <v>216</v>
      </c>
      <c r="J6" s="544">
        <v>2011</v>
      </c>
      <c r="K6" s="575">
        <v>2012</v>
      </c>
      <c r="L6" s="575" t="s">
        <v>168</v>
      </c>
      <c r="M6" s="578" t="s">
        <v>174</v>
      </c>
      <c r="N6" s="625" t="s">
        <v>233</v>
      </c>
    </row>
    <row r="7" spans="2:14" ht="12.75" customHeight="1">
      <c r="B7" s="537"/>
      <c r="C7" s="538"/>
      <c r="D7" s="540"/>
      <c r="E7" s="461"/>
      <c r="F7" s="467"/>
      <c r="G7" s="559"/>
      <c r="H7" s="583"/>
      <c r="I7" s="401" t="s">
        <v>217</v>
      </c>
      <c r="J7" s="545"/>
      <c r="K7" s="576"/>
      <c r="L7" s="576"/>
      <c r="M7" s="579"/>
      <c r="N7" s="626"/>
    </row>
    <row r="8" spans="2:16" ht="12.75" customHeight="1" thickBot="1">
      <c r="B8" s="621"/>
      <c r="C8" s="622"/>
      <c r="D8" s="623"/>
      <c r="E8" s="396" t="s">
        <v>80</v>
      </c>
      <c r="F8" s="397" t="s">
        <v>81</v>
      </c>
      <c r="G8" s="642"/>
      <c r="H8" s="632"/>
      <c r="I8" s="402" t="s">
        <v>218</v>
      </c>
      <c r="J8" s="629"/>
      <c r="K8" s="630"/>
      <c r="L8" s="630"/>
      <c r="M8" s="631"/>
      <c r="N8" s="627"/>
      <c r="P8" s="172"/>
    </row>
    <row r="9" spans="2:16" ht="12.75" customHeight="1">
      <c r="B9" s="607" t="s">
        <v>219</v>
      </c>
      <c r="C9" s="608"/>
      <c r="D9" s="564">
        <v>4.372</v>
      </c>
      <c r="E9" s="565" t="s">
        <v>149</v>
      </c>
      <c r="F9" s="566" t="s">
        <v>119</v>
      </c>
      <c r="G9" s="560">
        <f>I9+J9+J10+K9+K10</f>
        <v>10699450</v>
      </c>
      <c r="H9" s="126" t="s">
        <v>220</v>
      </c>
      <c r="I9" s="403">
        <v>2464477</v>
      </c>
      <c r="J9" s="151">
        <v>65000</v>
      </c>
      <c r="K9" s="137">
        <v>1002575</v>
      </c>
      <c r="L9" s="137"/>
      <c r="M9" s="150"/>
      <c r="N9" s="616" t="s">
        <v>221</v>
      </c>
      <c r="P9" s="172"/>
    </row>
    <row r="10" spans="2:14" ht="12.75" customHeight="1" thickBot="1">
      <c r="B10" s="607"/>
      <c r="C10" s="608"/>
      <c r="D10" s="564"/>
      <c r="E10" s="565"/>
      <c r="F10" s="566"/>
      <c r="G10" s="561"/>
      <c r="H10" s="128" t="s">
        <v>222</v>
      </c>
      <c r="I10" s="404">
        <v>0</v>
      </c>
      <c r="J10" s="152">
        <v>3000000</v>
      </c>
      <c r="K10" s="153">
        <v>4167398</v>
      </c>
      <c r="L10" s="153"/>
      <c r="M10" s="154"/>
      <c r="N10" s="617"/>
    </row>
    <row r="11" spans="2:16" ht="12.75" customHeight="1">
      <c r="B11" s="521" t="s">
        <v>235</v>
      </c>
      <c r="C11" s="606"/>
      <c r="D11" s="527">
        <v>1.9</v>
      </c>
      <c r="E11" s="529" t="s">
        <v>223</v>
      </c>
      <c r="F11" s="548" t="s">
        <v>106</v>
      </c>
      <c r="G11" s="560">
        <v>10486694</v>
      </c>
      <c r="H11" s="129" t="s">
        <v>220</v>
      </c>
      <c r="I11" s="405">
        <v>0</v>
      </c>
      <c r="J11" s="145">
        <v>380788</v>
      </c>
      <c r="K11" s="138">
        <v>380591</v>
      </c>
      <c r="L11" s="138"/>
      <c r="M11" s="157"/>
      <c r="N11" s="618" t="s">
        <v>224</v>
      </c>
      <c r="O11" s="172"/>
      <c r="P11" s="172"/>
    </row>
    <row r="12" spans="2:15" ht="12.75" customHeight="1">
      <c r="B12" s="607"/>
      <c r="C12" s="608"/>
      <c r="D12" s="564"/>
      <c r="E12" s="565"/>
      <c r="F12" s="566"/>
      <c r="G12" s="641"/>
      <c r="H12" s="130" t="s">
        <v>225</v>
      </c>
      <c r="I12" s="403">
        <v>3728948.02</v>
      </c>
      <c r="J12" s="146">
        <f>SUM(K12:M12)</f>
        <v>0</v>
      </c>
      <c r="K12" s="139"/>
      <c r="L12" s="139"/>
      <c r="M12" s="147"/>
      <c r="N12" s="619"/>
      <c r="O12" s="172"/>
    </row>
    <row r="13" spans="2:16" ht="12.75" customHeight="1" thickBot="1">
      <c r="B13" s="523"/>
      <c r="C13" s="609"/>
      <c r="D13" s="528"/>
      <c r="E13" s="530"/>
      <c r="F13" s="549"/>
      <c r="G13" s="561"/>
      <c r="H13" s="131" t="s">
        <v>222</v>
      </c>
      <c r="I13" s="406">
        <v>3135645.22</v>
      </c>
      <c r="J13" s="148">
        <v>2860722</v>
      </c>
      <c r="K13" s="140"/>
      <c r="L13" s="140"/>
      <c r="M13" s="149"/>
      <c r="N13" s="620"/>
      <c r="P13" s="172"/>
    </row>
    <row r="14" spans="2:14" ht="12.75" customHeight="1">
      <c r="B14" s="607" t="s">
        <v>234</v>
      </c>
      <c r="C14" s="608"/>
      <c r="D14" s="564">
        <v>0.9</v>
      </c>
      <c r="E14" s="565" t="s">
        <v>142</v>
      </c>
      <c r="F14" s="566" t="s">
        <v>124</v>
      </c>
      <c r="G14" s="560">
        <f>I15+I16+J14+K14+K16+J16</f>
        <v>12755431.04</v>
      </c>
      <c r="H14" s="132" t="s">
        <v>220</v>
      </c>
      <c r="I14" s="403">
        <v>0</v>
      </c>
      <c r="J14" s="151">
        <v>1168409</v>
      </c>
      <c r="K14" s="141">
        <v>1149876</v>
      </c>
      <c r="L14" s="141"/>
      <c r="M14" s="156"/>
      <c r="N14" s="573" t="s">
        <v>221</v>
      </c>
    </row>
    <row r="15" spans="2:14" ht="12.75" customHeight="1">
      <c r="B15" s="607"/>
      <c r="C15" s="608"/>
      <c r="D15" s="564"/>
      <c r="E15" s="565"/>
      <c r="F15" s="566"/>
      <c r="G15" s="641"/>
      <c r="H15" s="130" t="s">
        <v>225</v>
      </c>
      <c r="I15" s="403">
        <v>2670470.51</v>
      </c>
      <c r="J15" s="146">
        <f>SUM(K15:M15)</f>
        <v>0</v>
      </c>
      <c r="K15" s="139"/>
      <c r="L15" s="139"/>
      <c r="M15" s="147"/>
      <c r="N15" s="581"/>
    </row>
    <row r="16" spans="2:16" ht="12.75" customHeight="1" thickBot="1">
      <c r="B16" s="607"/>
      <c r="C16" s="608"/>
      <c r="D16" s="564"/>
      <c r="E16" s="565"/>
      <c r="F16" s="566"/>
      <c r="G16" s="561"/>
      <c r="H16" s="133" t="s">
        <v>222</v>
      </c>
      <c r="I16" s="404">
        <v>246544.53</v>
      </c>
      <c r="J16" s="152">
        <v>5521982</v>
      </c>
      <c r="K16" s="142">
        <v>1998149</v>
      </c>
      <c r="L16" s="142"/>
      <c r="M16" s="155"/>
      <c r="N16" s="574"/>
      <c r="P16" s="172"/>
    </row>
    <row r="17" spans="2:16" ht="12.75" customHeight="1">
      <c r="B17" s="497" t="s">
        <v>227</v>
      </c>
      <c r="C17" s="614"/>
      <c r="D17" s="527">
        <v>0.856</v>
      </c>
      <c r="E17" s="529" t="s">
        <v>615</v>
      </c>
      <c r="F17" s="548" t="s">
        <v>448</v>
      </c>
      <c r="G17" s="560">
        <v>20097918</v>
      </c>
      <c r="H17" s="134" t="s">
        <v>220</v>
      </c>
      <c r="I17" s="405">
        <v>1107599.31</v>
      </c>
      <c r="J17" s="145">
        <v>20000</v>
      </c>
      <c r="K17" s="138">
        <v>317000</v>
      </c>
      <c r="L17" s="138">
        <v>653318.48</v>
      </c>
      <c r="M17" s="157"/>
      <c r="N17" s="546" t="s">
        <v>221</v>
      </c>
      <c r="P17" s="172"/>
    </row>
    <row r="18" spans="2:16" ht="12.75" customHeight="1" thickBot="1">
      <c r="B18" s="499"/>
      <c r="C18" s="615"/>
      <c r="D18" s="528"/>
      <c r="E18" s="530"/>
      <c r="F18" s="549"/>
      <c r="G18" s="561"/>
      <c r="H18" s="127" t="s">
        <v>222</v>
      </c>
      <c r="I18" s="406">
        <v>0</v>
      </c>
      <c r="J18" s="148"/>
      <c r="K18" s="140">
        <v>10000000</v>
      </c>
      <c r="L18" s="140">
        <v>8000000</v>
      </c>
      <c r="M18" s="149"/>
      <c r="N18" s="547"/>
      <c r="P18" s="172"/>
    </row>
    <row r="19" spans="2:14" ht="12.75" customHeight="1">
      <c r="B19" s="503" t="s">
        <v>228</v>
      </c>
      <c r="C19" s="602"/>
      <c r="D19" s="564">
        <v>4.554</v>
      </c>
      <c r="E19" s="565" t="s">
        <v>229</v>
      </c>
      <c r="F19" s="566" t="s">
        <v>112</v>
      </c>
      <c r="G19" s="560">
        <v>39676545</v>
      </c>
      <c r="H19" s="132" t="s">
        <v>230</v>
      </c>
      <c r="I19" s="403">
        <v>8056882.75</v>
      </c>
      <c r="J19" s="151">
        <v>75000</v>
      </c>
      <c r="K19" s="141">
        <v>100000</v>
      </c>
      <c r="L19" s="141"/>
      <c r="M19" s="156"/>
      <c r="N19" s="573" t="s">
        <v>224</v>
      </c>
    </row>
    <row r="20" spans="2:17" ht="12.75" customHeight="1">
      <c r="B20" s="603"/>
      <c r="C20" s="604"/>
      <c r="D20" s="564"/>
      <c r="E20" s="565"/>
      <c r="F20" s="566"/>
      <c r="G20" s="641"/>
      <c r="H20" s="130" t="s">
        <v>231</v>
      </c>
      <c r="I20" s="403">
        <v>8144233.42</v>
      </c>
      <c r="J20" s="146">
        <f>SUM(K20:M20)</f>
        <v>0</v>
      </c>
      <c r="K20" s="139"/>
      <c r="L20" s="139"/>
      <c r="M20" s="147"/>
      <c r="N20" s="581"/>
      <c r="P20" s="172"/>
      <c r="Q20" s="172"/>
    </row>
    <row r="21" spans="2:17" ht="12.75" customHeight="1" thickBot="1">
      <c r="B21" s="505"/>
      <c r="C21" s="605"/>
      <c r="D21" s="564"/>
      <c r="E21" s="565"/>
      <c r="F21" s="566"/>
      <c r="G21" s="561"/>
      <c r="H21" s="133" t="s">
        <v>222</v>
      </c>
      <c r="I21" s="404">
        <v>5697605.56</v>
      </c>
      <c r="J21" s="152">
        <v>17280000</v>
      </c>
      <c r="K21" s="142">
        <v>322823.44</v>
      </c>
      <c r="L21" s="142"/>
      <c r="M21" s="155"/>
      <c r="N21" s="574"/>
      <c r="P21" s="172"/>
      <c r="Q21" s="172"/>
    </row>
    <row r="22" spans="2:17" ht="12.75" customHeight="1">
      <c r="B22" s="517" t="s">
        <v>208</v>
      </c>
      <c r="C22" s="518"/>
      <c r="D22" s="567">
        <v>2.45</v>
      </c>
      <c r="E22" s="550" t="s">
        <v>132</v>
      </c>
      <c r="F22" s="548" t="s">
        <v>505</v>
      </c>
      <c r="G22" s="560">
        <v>49101257</v>
      </c>
      <c r="H22" s="134" t="s">
        <v>220</v>
      </c>
      <c r="I22" s="405">
        <v>0</v>
      </c>
      <c r="J22" s="145">
        <v>1100000</v>
      </c>
      <c r="K22" s="310">
        <f>K23*0.15</f>
        <v>1760410.2</v>
      </c>
      <c r="L22" s="310">
        <f>L23*0.15</f>
        <v>3000000</v>
      </c>
      <c r="M22" s="318">
        <v>1425000</v>
      </c>
      <c r="N22" s="573" t="s">
        <v>221</v>
      </c>
      <c r="P22" s="172"/>
      <c r="Q22" s="172"/>
    </row>
    <row r="23" spans="2:17" ht="12.75" customHeight="1" thickBot="1">
      <c r="B23" s="519"/>
      <c r="C23" s="520"/>
      <c r="D23" s="568"/>
      <c r="E23" s="551"/>
      <c r="F23" s="549"/>
      <c r="G23" s="561"/>
      <c r="H23" s="127" t="s">
        <v>222</v>
      </c>
      <c r="I23" s="406">
        <v>0</v>
      </c>
      <c r="J23" s="148">
        <v>500000</v>
      </c>
      <c r="K23" s="319">
        <v>11736068</v>
      </c>
      <c r="L23" s="319">
        <v>20000000</v>
      </c>
      <c r="M23" s="320">
        <v>9579779</v>
      </c>
      <c r="N23" s="574"/>
      <c r="P23" s="172"/>
      <c r="Q23" s="172"/>
    </row>
    <row r="24" spans="2:14" ht="12.75" customHeight="1">
      <c r="B24" s="517" t="s">
        <v>358</v>
      </c>
      <c r="C24" s="518"/>
      <c r="D24" s="527">
        <v>98.2</v>
      </c>
      <c r="E24" s="529" t="s">
        <v>97</v>
      </c>
      <c r="F24" s="548" t="s">
        <v>132</v>
      </c>
      <c r="G24" s="560">
        <v>10288395</v>
      </c>
      <c r="H24" s="134" t="s">
        <v>220</v>
      </c>
      <c r="I24" s="405">
        <v>0</v>
      </c>
      <c r="J24" s="145">
        <f>SUM(K24:M24)</f>
        <v>0</v>
      </c>
      <c r="K24" s="138"/>
      <c r="L24" s="138"/>
      <c r="M24" s="157"/>
      <c r="N24" s="515" t="s">
        <v>224</v>
      </c>
    </row>
    <row r="25" spans="2:17" ht="12.75" customHeight="1" thickBot="1">
      <c r="B25" s="519"/>
      <c r="C25" s="520"/>
      <c r="D25" s="528"/>
      <c r="E25" s="530"/>
      <c r="F25" s="549"/>
      <c r="G25" s="561"/>
      <c r="H25" s="127" t="s">
        <v>222</v>
      </c>
      <c r="I25" s="406">
        <v>0</v>
      </c>
      <c r="J25" s="148">
        <v>10288395</v>
      </c>
      <c r="K25" s="140"/>
      <c r="L25" s="140"/>
      <c r="M25" s="149"/>
      <c r="N25" s="516"/>
      <c r="P25" s="172"/>
      <c r="Q25" s="172"/>
    </row>
    <row r="26" spans="2:14" ht="12.75" customHeight="1" hidden="1">
      <c r="B26" s="517" t="s">
        <v>232</v>
      </c>
      <c r="C26" s="518"/>
      <c r="D26" s="527"/>
      <c r="E26" s="529"/>
      <c r="F26" s="548"/>
      <c r="G26" s="562"/>
      <c r="H26" s="134" t="s">
        <v>220</v>
      </c>
      <c r="I26" s="405">
        <v>0</v>
      </c>
      <c r="J26" s="145"/>
      <c r="K26" s="138"/>
      <c r="L26" s="138"/>
      <c r="M26" s="157"/>
      <c r="N26" s="633"/>
    </row>
    <row r="27" spans="2:16" ht="12.75" customHeight="1" hidden="1" thickBot="1">
      <c r="B27" s="519"/>
      <c r="C27" s="520"/>
      <c r="D27" s="528"/>
      <c r="E27" s="530"/>
      <c r="F27" s="549"/>
      <c r="G27" s="563"/>
      <c r="H27" s="127" t="s">
        <v>222</v>
      </c>
      <c r="I27" s="406">
        <v>0</v>
      </c>
      <c r="J27" s="148"/>
      <c r="K27" s="140"/>
      <c r="L27" s="140"/>
      <c r="M27" s="149"/>
      <c r="N27" s="634"/>
      <c r="P27" s="172"/>
    </row>
    <row r="28" spans="2:16" ht="12.75" customHeight="1">
      <c r="B28" s="569"/>
      <c r="C28" s="570"/>
      <c r="D28" s="542"/>
      <c r="E28" s="552"/>
      <c r="F28" s="553"/>
      <c r="G28" s="556">
        <f>G9+G11+G14+G17+G19+G22+G24</f>
        <v>153105690.04</v>
      </c>
      <c r="H28" s="135" t="s">
        <v>220</v>
      </c>
      <c r="I28" s="143">
        <f>I9+I11+I14+I17+I19+I22+I24+I26</f>
        <v>11628959.06</v>
      </c>
      <c r="J28" s="143">
        <f>J9+J11+J14+J17+J19+J22+J24+J26</f>
        <v>2809197</v>
      </c>
      <c r="K28" s="143">
        <f>K9+K11+K14+K17+K19+K22+K24+K26</f>
        <v>4710452.2</v>
      </c>
      <c r="L28" s="143">
        <f>L9+L11+L14+L17+L19+L22+L24+L26</f>
        <v>3653318.48</v>
      </c>
      <c r="M28" s="143">
        <f>M9+M11+M14+M17+M19+M22+M24+M26</f>
        <v>1425000</v>
      </c>
      <c r="N28" s="635"/>
      <c r="P28" s="172"/>
    </row>
    <row r="29" spans="2:17" ht="12.75" customHeight="1" thickBot="1">
      <c r="B29" s="571"/>
      <c r="C29" s="572"/>
      <c r="D29" s="543"/>
      <c r="E29" s="554"/>
      <c r="F29" s="555"/>
      <c r="G29" s="557"/>
      <c r="H29" s="136" t="s">
        <v>222</v>
      </c>
      <c r="I29" s="144">
        <f>I10+I13+I16+I18+I21+I23+I25+I27</f>
        <v>9079795.309999999</v>
      </c>
      <c r="J29" s="144">
        <f>J10+J13+J16+J18+J21+J23+J25+J27</f>
        <v>39451099</v>
      </c>
      <c r="K29" s="144">
        <f>K10+K13+K16+K18+K21+K23+K25+K27</f>
        <v>28224438.439999998</v>
      </c>
      <c r="L29" s="144">
        <f>L10+L13+L16+L18+L21+L23+L25+L27</f>
        <v>28000000</v>
      </c>
      <c r="M29" s="144">
        <f>M10+M13+M16+M18+M21+M23+M25+M27</f>
        <v>9579779</v>
      </c>
      <c r="N29" s="585"/>
      <c r="P29" s="172"/>
      <c r="Q29" s="172"/>
    </row>
    <row r="30" ht="12.75" customHeight="1">
      <c r="B30" s="1" t="s">
        <v>546</v>
      </c>
    </row>
    <row r="31" ht="12.75" customHeight="1">
      <c r="N31" s="177" t="s">
        <v>618</v>
      </c>
    </row>
    <row r="32" spans="2:14" ht="12.75" customHeight="1" thickBot="1">
      <c r="B32" s="496" t="s">
        <v>237</v>
      </c>
      <c r="C32" s="496"/>
      <c r="D32" s="496"/>
      <c r="E32" s="496"/>
      <c r="F32" s="496"/>
      <c r="G32" s="496"/>
      <c r="H32" s="496"/>
      <c r="I32" s="496"/>
      <c r="J32" s="496"/>
      <c r="K32" s="496"/>
      <c r="L32" s="496"/>
      <c r="M32" s="496"/>
      <c r="N32" s="496"/>
    </row>
    <row r="33" spans="2:14" ht="12.75" customHeight="1">
      <c r="B33" s="535" t="s">
        <v>1</v>
      </c>
      <c r="C33" s="536"/>
      <c r="D33" s="539" t="s">
        <v>76</v>
      </c>
      <c r="E33" s="460" t="s">
        <v>77</v>
      </c>
      <c r="F33" s="466"/>
      <c r="G33" s="558" t="s">
        <v>238</v>
      </c>
      <c r="H33" s="582" t="s">
        <v>215</v>
      </c>
      <c r="I33" s="400" t="s">
        <v>216</v>
      </c>
      <c r="J33" s="544">
        <v>2011</v>
      </c>
      <c r="K33" s="575">
        <v>2012</v>
      </c>
      <c r="L33" s="575" t="s">
        <v>168</v>
      </c>
      <c r="M33" s="578" t="s">
        <v>174</v>
      </c>
      <c r="N33" s="625" t="s">
        <v>233</v>
      </c>
    </row>
    <row r="34" spans="2:14" ht="12.75" customHeight="1">
      <c r="B34" s="537"/>
      <c r="C34" s="538"/>
      <c r="D34" s="540"/>
      <c r="E34" s="461"/>
      <c r="F34" s="467"/>
      <c r="G34" s="559"/>
      <c r="H34" s="583"/>
      <c r="I34" s="401" t="s">
        <v>217</v>
      </c>
      <c r="J34" s="545"/>
      <c r="K34" s="576"/>
      <c r="L34" s="576"/>
      <c r="M34" s="579"/>
      <c r="N34" s="626"/>
    </row>
    <row r="35" spans="2:14" ht="12.75" customHeight="1" thickBot="1">
      <c r="B35" s="537"/>
      <c r="C35" s="538"/>
      <c r="D35" s="541"/>
      <c r="E35" s="407" t="s">
        <v>80</v>
      </c>
      <c r="F35" s="408" t="s">
        <v>81</v>
      </c>
      <c r="G35" s="559"/>
      <c r="H35" s="583"/>
      <c r="I35" s="409" t="s">
        <v>218</v>
      </c>
      <c r="J35" s="545"/>
      <c r="K35" s="577"/>
      <c r="L35" s="577"/>
      <c r="M35" s="580"/>
      <c r="N35" s="627"/>
    </row>
    <row r="36" spans="2:16" ht="12.75" customHeight="1">
      <c r="B36" s="521" t="s">
        <v>226</v>
      </c>
      <c r="C36" s="522"/>
      <c r="D36" s="501">
        <v>1.118</v>
      </c>
      <c r="E36" s="513" t="s">
        <v>112</v>
      </c>
      <c r="F36" s="513" t="s">
        <v>478</v>
      </c>
      <c r="G36" s="639">
        <v>9542000</v>
      </c>
      <c r="H36" s="162" t="s">
        <v>220</v>
      </c>
      <c r="I36" s="410">
        <v>573834</v>
      </c>
      <c r="J36" s="164"/>
      <c r="K36" s="336">
        <v>354000</v>
      </c>
      <c r="L36" s="336">
        <v>300000</v>
      </c>
      <c r="M36" s="337"/>
      <c r="N36" s="546"/>
      <c r="P36" s="172"/>
    </row>
    <row r="37" spans="2:16" ht="12.75" customHeight="1" thickBot="1">
      <c r="B37" s="523"/>
      <c r="C37" s="524"/>
      <c r="D37" s="502"/>
      <c r="E37" s="514"/>
      <c r="F37" s="514"/>
      <c r="G37" s="640"/>
      <c r="H37" s="159" t="s">
        <v>222</v>
      </c>
      <c r="I37" s="411">
        <v>0</v>
      </c>
      <c r="J37" s="338"/>
      <c r="K37" s="339">
        <v>3767509</v>
      </c>
      <c r="L37" s="339">
        <v>4546657</v>
      </c>
      <c r="M37" s="340"/>
      <c r="N37" s="547"/>
      <c r="P37" s="172"/>
    </row>
    <row r="38" spans="2:16" ht="12.75" customHeight="1">
      <c r="B38" s="533" t="s">
        <v>239</v>
      </c>
      <c r="C38" s="534"/>
      <c r="D38" s="531">
        <v>4</v>
      </c>
      <c r="E38" s="525" t="s">
        <v>112</v>
      </c>
      <c r="F38" s="525" t="s">
        <v>137</v>
      </c>
      <c r="G38" s="586">
        <v>49500000</v>
      </c>
      <c r="H38" s="167" t="s">
        <v>220</v>
      </c>
      <c r="I38" s="412">
        <v>3737154.21</v>
      </c>
      <c r="J38" s="341">
        <v>7077000</v>
      </c>
      <c r="K38" s="198">
        <v>435846</v>
      </c>
      <c r="L38" s="198">
        <v>500000</v>
      </c>
      <c r="M38" s="342">
        <v>750000</v>
      </c>
      <c r="N38" s="619"/>
      <c r="P38" s="172"/>
    </row>
    <row r="39" spans="2:16" ht="12.75" customHeight="1" thickBot="1">
      <c r="B39" s="533"/>
      <c r="C39" s="534"/>
      <c r="D39" s="532"/>
      <c r="E39" s="526"/>
      <c r="F39" s="526"/>
      <c r="G39" s="587"/>
      <c r="H39" s="160" t="s">
        <v>222</v>
      </c>
      <c r="I39" s="413">
        <v>0</v>
      </c>
      <c r="J39" s="343">
        <v>0</v>
      </c>
      <c r="K39" s="344">
        <v>10000000</v>
      </c>
      <c r="L39" s="344">
        <v>14000000</v>
      </c>
      <c r="M39" s="345">
        <v>13000000</v>
      </c>
      <c r="N39" s="619"/>
      <c r="P39" s="172"/>
    </row>
    <row r="40" spans="2:16" ht="12.75" customHeight="1">
      <c r="B40" s="521" t="s">
        <v>240</v>
      </c>
      <c r="C40" s="522"/>
      <c r="D40" s="501">
        <v>5.09</v>
      </c>
      <c r="E40" s="513" t="s">
        <v>118</v>
      </c>
      <c r="F40" s="513" t="s">
        <v>128</v>
      </c>
      <c r="G40" s="511">
        <v>60174530</v>
      </c>
      <c r="H40" s="158" t="s">
        <v>220</v>
      </c>
      <c r="I40" s="410">
        <v>2735138.42</v>
      </c>
      <c r="J40" s="164">
        <v>54718</v>
      </c>
      <c r="K40" s="310">
        <v>2070000</v>
      </c>
      <c r="L40" s="310">
        <v>4140000</v>
      </c>
      <c r="M40" s="318">
        <v>2351191</v>
      </c>
      <c r="N40" s="573"/>
      <c r="P40" s="172"/>
    </row>
    <row r="41" spans="2:16" ht="12.75" customHeight="1" thickBot="1">
      <c r="B41" s="523"/>
      <c r="C41" s="524"/>
      <c r="D41" s="502"/>
      <c r="E41" s="514"/>
      <c r="F41" s="514"/>
      <c r="G41" s="512"/>
      <c r="H41" s="168" t="s">
        <v>222</v>
      </c>
      <c r="I41" s="411">
        <v>0</v>
      </c>
      <c r="J41" s="338">
        <v>310067</v>
      </c>
      <c r="K41" s="319">
        <v>11730000</v>
      </c>
      <c r="L41" s="319">
        <v>23460000</v>
      </c>
      <c r="M41" s="320">
        <v>13323416</v>
      </c>
      <c r="N41" s="574"/>
      <c r="P41" s="172"/>
    </row>
    <row r="42" spans="2:16" ht="12.75" customHeight="1">
      <c r="B42" s="503" t="s">
        <v>241</v>
      </c>
      <c r="C42" s="504"/>
      <c r="D42" s="531">
        <v>0.813</v>
      </c>
      <c r="E42" s="525" t="s">
        <v>97</v>
      </c>
      <c r="F42" s="525" t="s">
        <v>632</v>
      </c>
      <c r="G42" s="586">
        <v>8420388</v>
      </c>
      <c r="H42" s="161" t="s">
        <v>220</v>
      </c>
      <c r="I42" s="412">
        <v>351955</v>
      </c>
      <c r="J42" s="346">
        <v>183662</v>
      </c>
      <c r="K42" s="347">
        <v>355121</v>
      </c>
      <c r="L42" s="347">
        <v>355121</v>
      </c>
      <c r="M42" s="348">
        <v>6406</v>
      </c>
      <c r="N42" s="588" t="s">
        <v>521</v>
      </c>
      <c r="P42" s="172"/>
    </row>
    <row r="43" spans="2:16" ht="12.75" customHeight="1" thickBot="1">
      <c r="B43" s="505"/>
      <c r="C43" s="506"/>
      <c r="D43" s="532"/>
      <c r="E43" s="526"/>
      <c r="F43" s="526"/>
      <c r="G43" s="587"/>
      <c r="H43" s="163" t="s">
        <v>222</v>
      </c>
      <c r="I43" s="413">
        <v>0</v>
      </c>
      <c r="J43" s="343">
        <v>525283</v>
      </c>
      <c r="K43" s="344">
        <v>3276417</v>
      </c>
      <c r="L43" s="344">
        <v>3341703</v>
      </c>
      <c r="M43" s="345">
        <v>24720</v>
      </c>
      <c r="N43" s="589"/>
      <c r="P43" s="172"/>
    </row>
    <row r="44" spans="2:17" ht="12.75" customHeight="1">
      <c r="B44" s="497" t="s">
        <v>242</v>
      </c>
      <c r="C44" s="498"/>
      <c r="D44" s="501">
        <v>3.977</v>
      </c>
      <c r="E44" s="513" t="s">
        <v>112</v>
      </c>
      <c r="F44" s="513" t="s">
        <v>203</v>
      </c>
      <c r="G44" s="511">
        <v>12986855</v>
      </c>
      <c r="H44" s="158" t="s">
        <v>230</v>
      </c>
      <c r="I44" s="410">
        <v>300901.6</v>
      </c>
      <c r="J44" s="164">
        <v>137554</v>
      </c>
      <c r="K44" s="310">
        <f>K45*0.15</f>
        <v>525000</v>
      </c>
      <c r="L44" s="310">
        <f>L45*0.15</f>
        <v>675000</v>
      </c>
      <c r="M44" s="318">
        <v>309572</v>
      </c>
      <c r="N44" s="588" t="s">
        <v>516</v>
      </c>
      <c r="P44" s="172"/>
      <c r="Q44" s="172"/>
    </row>
    <row r="45" spans="2:16" ht="12.75" customHeight="1" thickBot="1">
      <c r="B45" s="499"/>
      <c r="C45" s="500"/>
      <c r="D45" s="502"/>
      <c r="E45" s="514"/>
      <c r="F45" s="514"/>
      <c r="G45" s="512"/>
      <c r="H45" s="168" t="s">
        <v>222</v>
      </c>
      <c r="I45" s="411">
        <v>0</v>
      </c>
      <c r="J45" s="338">
        <v>0</v>
      </c>
      <c r="K45" s="319">
        <v>3500000</v>
      </c>
      <c r="L45" s="319">
        <v>4500000</v>
      </c>
      <c r="M45" s="320">
        <v>3038867</v>
      </c>
      <c r="N45" s="589"/>
      <c r="P45" s="172"/>
    </row>
    <row r="46" spans="2:16" ht="12.75" customHeight="1">
      <c r="B46" s="533" t="s">
        <v>243</v>
      </c>
      <c r="C46" s="534"/>
      <c r="D46" s="531">
        <v>550</v>
      </c>
      <c r="E46" s="525" t="s">
        <v>167</v>
      </c>
      <c r="F46" s="525" t="s">
        <v>168</v>
      </c>
      <c r="G46" s="586">
        <v>161983662</v>
      </c>
      <c r="H46" s="161" t="s">
        <v>220</v>
      </c>
      <c r="I46" s="412">
        <v>0</v>
      </c>
      <c r="J46" s="346">
        <v>400000</v>
      </c>
      <c r="K46" s="347">
        <v>13000000</v>
      </c>
      <c r="L46" s="347">
        <v>7792150</v>
      </c>
      <c r="M46" s="348"/>
      <c r="N46" s="588" t="s">
        <v>518</v>
      </c>
      <c r="P46" s="172"/>
    </row>
    <row r="47" spans="2:16" ht="12.75" customHeight="1" thickBot="1">
      <c r="B47" s="533"/>
      <c r="C47" s="534"/>
      <c r="D47" s="532"/>
      <c r="E47" s="526"/>
      <c r="F47" s="526"/>
      <c r="G47" s="587"/>
      <c r="H47" s="163" t="s">
        <v>222</v>
      </c>
      <c r="I47" s="413">
        <v>0</v>
      </c>
      <c r="J47" s="343">
        <v>4702662</v>
      </c>
      <c r="K47" s="344">
        <v>80000000</v>
      </c>
      <c r="L47" s="344">
        <v>56088850</v>
      </c>
      <c r="M47" s="345"/>
      <c r="N47" s="589"/>
      <c r="P47" s="172"/>
    </row>
    <row r="48" spans="2:16" ht="12.75" customHeight="1">
      <c r="B48" s="517" t="s">
        <v>244</v>
      </c>
      <c r="C48" s="600"/>
      <c r="D48" s="501" t="s">
        <v>585</v>
      </c>
      <c r="E48" s="513" t="s">
        <v>167</v>
      </c>
      <c r="F48" s="513" t="s">
        <v>139</v>
      </c>
      <c r="G48" s="511">
        <v>49990000</v>
      </c>
      <c r="H48" s="162" t="s">
        <v>220</v>
      </c>
      <c r="I48" s="410">
        <v>0</v>
      </c>
      <c r="J48" s="164">
        <v>400000</v>
      </c>
      <c r="K48" s="310">
        <v>4500000</v>
      </c>
      <c r="L48" s="310">
        <v>2598500</v>
      </c>
      <c r="M48" s="318"/>
      <c r="N48" s="588" t="s">
        <v>514</v>
      </c>
      <c r="P48" s="172"/>
    </row>
    <row r="49" spans="2:16" ht="12.75" customHeight="1" thickBot="1">
      <c r="B49" s="519"/>
      <c r="C49" s="601"/>
      <c r="D49" s="502"/>
      <c r="E49" s="514"/>
      <c r="F49" s="514"/>
      <c r="G49" s="512"/>
      <c r="H49" s="159" t="s">
        <v>222</v>
      </c>
      <c r="I49" s="411">
        <v>0</v>
      </c>
      <c r="J49" s="338">
        <v>4000000</v>
      </c>
      <c r="K49" s="319">
        <v>25000000</v>
      </c>
      <c r="L49" s="319">
        <v>13491500</v>
      </c>
      <c r="M49" s="320"/>
      <c r="N49" s="589"/>
      <c r="P49" s="172"/>
    </row>
    <row r="50" spans="2:16" ht="12.75" customHeight="1">
      <c r="B50" s="533" t="s">
        <v>111</v>
      </c>
      <c r="C50" s="534"/>
      <c r="D50" s="531">
        <v>3.5</v>
      </c>
      <c r="E50" s="525" t="s">
        <v>124</v>
      </c>
      <c r="F50" s="525" t="s">
        <v>207</v>
      </c>
      <c r="G50" s="586">
        <v>5240600</v>
      </c>
      <c r="H50" s="161" t="s">
        <v>220</v>
      </c>
      <c r="I50" s="412">
        <v>494378.83</v>
      </c>
      <c r="J50" s="346"/>
      <c r="K50" s="347">
        <v>11280</v>
      </c>
      <c r="L50" s="347">
        <v>700656</v>
      </c>
      <c r="M50" s="348"/>
      <c r="N50" s="588" t="s">
        <v>571</v>
      </c>
      <c r="P50" s="172"/>
    </row>
    <row r="51" spans="2:16" ht="12.75" customHeight="1" thickBot="1">
      <c r="B51" s="533"/>
      <c r="C51" s="534"/>
      <c r="D51" s="532"/>
      <c r="E51" s="526"/>
      <c r="F51" s="526"/>
      <c r="G51" s="587"/>
      <c r="H51" s="163" t="s">
        <v>222</v>
      </c>
      <c r="I51" s="413">
        <v>0</v>
      </c>
      <c r="J51" s="343"/>
      <c r="K51" s="344">
        <v>63920</v>
      </c>
      <c r="L51" s="344">
        <v>3970365</v>
      </c>
      <c r="M51" s="345"/>
      <c r="N51" s="589"/>
      <c r="P51" s="172"/>
    </row>
    <row r="52" spans="2:16" ht="12.75" customHeight="1">
      <c r="B52" s="507" t="s">
        <v>245</v>
      </c>
      <c r="C52" s="508"/>
      <c r="D52" s="501">
        <v>1.47</v>
      </c>
      <c r="E52" s="513" t="s">
        <v>124</v>
      </c>
      <c r="F52" s="513" t="s">
        <v>139</v>
      </c>
      <c r="G52" s="511">
        <v>16884258</v>
      </c>
      <c r="H52" s="158" t="s">
        <v>220</v>
      </c>
      <c r="I52" s="410">
        <v>317342.85</v>
      </c>
      <c r="J52" s="164">
        <v>92300</v>
      </c>
      <c r="K52" s="310">
        <v>971193</v>
      </c>
      <c r="L52" s="310">
        <v>1500000</v>
      </c>
      <c r="M52" s="318"/>
      <c r="N52" s="515"/>
      <c r="P52" s="172"/>
    </row>
    <row r="53" spans="2:16" ht="12.75" customHeight="1" thickBot="1">
      <c r="B53" s="509"/>
      <c r="C53" s="510"/>
      <c r="D53" s="502"/>
      <c r="E53" s="514"/>
      <c r="F53" s="514"/>
      <c r="G53" s="512"/>
      <c r="H53" s="168" t="s">
        <v>222</v>
      </c>
      <c r="I53" s="411">
        <v>0</v>
      </c>
      <c r="J53" s="338"/>
      <c r="K53" s="319">
        <v>5503422</v>
      </c>
      <c r="L53" s="319">
        <v>8500000</v>
      </c>
      <c r="M53" s="320"/>
      <c r="N53" s="516"/>
      <c r="P53" s="172"/>
    </row>
    <row r="54" spans="2:16" ht="12.75" customHeight="1">
      <c r="B54" s="610" t="s">
        <v>130</v>
      </c>
      <c r="C54" s="611"/>
      <c r="D54" s="531">
        <v>1.5</v>
      </c>
      <c r="E54" s="525" t="s">
        <v>110</v>
      </c>
      <c r="F54" s="525" t="s">
        <v>131</v>
      </c>
      <c r="G54" s="586">
        <v>3468897.59</v>
      </c>
      <c r="H54" s="161" t="s">
        <v>220</v>
      </c>
      <c r="I54" s="412">
        <v>269777.97</v>
      </c>
      <c r="J54" s="346"/>
      <c r="K54" s="347">
        <v>15906</v>
      </c>
      <c r="L54" s="347">
        <v>463961</v>
      </c>
      <c r="M54" s="348"/>
      <c r="N54" s="515"/>
      <c r="P54" s="172"/>
    </row>
    <row r="55" spans="2:16" ht="12.75" customHeight="1" thickBot="1">
      <c r="B55" s="612"/>
      <c r="C55" s="613"/>
      <c r="D55" s="532"/>
      <c r="E55" s="526"/>
      <c r="F55" s="526"/>
      <c r="G55" s="587"/>
      <c r="H55" s="163" t="s">
        <v>222</v>
      </c>
      <c r="I55" s="413">
        <v>0</v>
      </c>
      <c r="J55" s="343"/>
      <c r="K55" s="344">
        <v>90139</v>
      </c>
      <c r="L55" s="344">
        <v>2629114</v>
      </c>
      <c r="M55" s="345"/>
      <c r="N55" s="516"/>
      <c r="P55" s="172"/>
    </row>
    <row r="56" spans="2:16" ht="12.75" customHeight="1">
      <c r="B56" s="507" t="s">
        <v>133</v>
      </c>
      <c r="C56" s="508"/>
      <c r="D56" s="501">
        <v>4.28</v>
      </c>
      <c r="E56" s="513" t="s">
        <v>116</v>
      </c>
      <c r="F56" s="513" t="s">
        <v>134</v>
      </c>
      <c r="G56" s="511">
        <v>11903728</v>
      </c>
      <c r="H56" s="162" t="s">
        <v>220</v>
      </c>
      <c r="I56" s="410">
        <v>300308.45</v>
      </c>
      <c r="J56" s="164"/>
      <c r="K56" s="310">
        <v>344121</v>
      </c>
      <c r="L56" s="310">
        <v>525000</v>
      </c>
      <c r="M56" s="318">
        <v>871391</v>
      </c>
      <c r="N56" s="515"/>
      <c r="P56" s="172"/>
    </row>
    <row r="57" spans="2:16" ht="12.75" customHeight="1" thickBot="1">
      <c r="B57" s="509"/>
      <c r="C57" s="510"/>
      <c r="D57" s="502"/>
      <c r="E57" s="514"/>
      <c r="F57" s="514"/>
      <c r="G57" s="512"/>
      <c r="H57" s="159" t="s">
        <v>222</v>
      </c>
      <c r="I57" s="411">
        <v>0</v>
      </c>
      <c r="J57" s="338"/>
      <c r="K57" s="319">
        <v>1950023</v>
      </c>
      <c r="L57" s="319">
        <v>2975000</v>
      </c>
      <c r="M57" s="320">
        <v>4937885</v>
      </c>
      <c r="N57" s="516"/>
      <c r="P57" s="172"/>
    </row>
    <row r="58" spans="2:16" ht="12.75" customHeight="1">
      <c r="B58" s="610" t="s">
        <v>246</v>
      </c>
      <c r="C58" s="611"/>
      <c r="D58" s="531">
        <v>16</v>
      </c>
      <c r="E58" s="525" t="s">
        <v>167</v>
      </c>
      <c r="F58" s="525" t="s">
        <v>174</v>
      </c>
      <c r="G58" s="586">
        <v>10850000</v>
      </c>
      <c r="H58" s="161" t="s">
        <v>220</v>
      </c>
      <c r="I58" s="412">
        <v>0</v>
      </c>
      <c r="J58" s="346">
        <v>16800</v>
      </c>
      <c r="K58" s="347">
        <v>404000</v>
      </c>
      <c r="L58" s="347">
        <v>900000</v>
      </c>
      <c r="M58" s="348">
        <v>324200</v>
      </c>
      <c r="N58" s="515"/>
      <c r="P58" s="172"/>
    </row>
    <row r="59" spans="2:16" ht="12.75" customHeight="1" thickBot="1">
      <c r="B59" s="612"/>
      <c r="C59" s="613"/>
      <c r="D59" s="532"/>
      <c r="E59" s="526"/>
      <c r="F59" s="526"/>
      <c r="G59" s="587"/>
      <c r="H59" s="163" t="s">
        <v>222</v>
      </c>
      <c r="I59" s="413">
        <v>0</v>
      </c>
      <c r="J59" s="343"/>
      <c r="K59" s="344">
        <v>2000000</v>
      </c>
      <c r="L59" s="344">
        <v>4000000</v>
      </c>
      <c r="M59" s="345">
        <v>3205000</v>
      </c>
      <c r="N59" s="516"/>
      <c r="P59" s="172"/>
    </row>
    <row r="60" spans="2:16" ht="12.75" customHeight="1">
      <c r="B60" s="507" t="s">
        <v>247</v>
      </c>
      <c r="C60" s="508"/>
      <c r="D60" s="501">
        <v>21.5</v>
      </c>
      <c r="E60" s="513" t="s">
        <v>167</v>
      </c>
      <c r="F60" s="513" t="s">
        <v>174</v>
      </c>
      <c r="G60" s="511">
        <v>15040000</v>
      </c>
      <c r="H60" s="162" t="s">
        <v>220</v>
      </c>
      <c r="I60" s="410">
        <v>0</v>
      </c>
      <c r="J60" s="164">
        <v>20000</v>
      </c>
      <c r="K60" s="310">
        <v>200000</v>
      </c>
      <c r="L60" s="310">
        <v>200000</v>
      </c>
      <c r="M60" s="318">
        <v>181600</v>
      </c>
      <c r="N60" s="515"/>
      <c r="P60" s="172"/>
    </row>
    <row r="61" spans="2:16" ht="12.75" customHeight="1" thickBot="1">
      <c r="B61" s="509"/>
      <c r="C61" s="510"/>
      <c r="D61" s="502"/>
      <c r="E61" s="514"/>
      <c r="F61" s="514"/>
      <c r="G61" s="512"/>
      <c r="H61" s="159" t="s">
        <v>222</v>
      </c>
      <c r="I61" s="411">
        <v>0</v>
      </c>
      <c r="J61" s="338"/>
      <c r="K61" s="319">
        <v>4500000</v>
      </c>
      <c r="L61" s="319">
        <v>5500000</v>
      </c>
      <c r="M61" s="320">
        <v>4438400</v>
      </c>
      <c r="N61" s="628"/>
      <c r="P61" s="172"/>
    </row>
    <row r="62" spans="2:17" ht="12.75" customHeight="1">
      <c r="B62" s="517" t="s">
        <v>635</v>
      </c>
      <c r="C62" s="518"/>
      <c r="D62" s="624">
        <v>1</v>
      </c>
      <c r="E62" s="597" t="s">
        <v>124</v>
      </c>
      <c r="F62" s="597" t="s">
        <v>131</v>
      </c>
      <c r="G62" s="638">
        <v>4807923</v>
      </c>
      <c r="H62" s="162" t="s">
        <v>220</v>
      </c>
      <c r="I62" s="410">
        <v>23218</v>
      </c>
      <c r="J62" s="164">
        <v>28000</v>
      </c>
      <c r="K62" s="310">
        <v>367500</v>
      </c>
      <c r="L62" s="310">
        <v>346005.75</v>
      </c>
      <c r="M62" s="318"/>
      <c r="N62" s="588"/>
      <c r="P62" s="172"/>
      <c r="Q62" s="172"/>
    </row>
    <row r="63" spans="2:16" ht="12.75" customHeight="1" thickBot="1">
      <c r="B63" s="519"/>
      <c r="C63" s="520"/>
      <c r="D63" s="491"/>
      <c r="E63" s="489"/>
      <c r="F63" s="489"/>
      <c r="G63" s="493"/>
      <c r="H63" s="159" t="s">
        <v>222</v>
      </c>
      <c r="I63" s="411">
        <v>0</v>
      </c>
      <c r="J63" s="338">
        <v>0</v>
      </c>
      <c r="K63" s="319">
        <v>2082500</v>
      </c>
      <c r="L63" s="319">
        <v>1960699.25</v>
      </c>
      <c r="M63" s="320"/>
      <c r="N63" s="589"/>
      <c r="P63" s="172"/>
    </row>
    <row r="64" spans="2:17" ht="12.75" customHeight="1" hidden="1">
      <c r="B64" s="517"/>
      <c r="C64" s="518"/>
      <c r="D64" s="624"/>
      <c r="E64" s="597"/>
      <c r="F64" s="597"/>
      <c r="G64" s="638"/>
      <c r="H64" s="162" t="s">
        <v>220</v>
      </c>
      <c r="I64" s="410"/>
      <c r="J64" s="164"/>
      <c r="K64" s="310"/>
      <c r="L64" s="310"/>
      <c r="M64" s="318"/>
      <c r="N64" s="588" t="s">
        <v>449</v>
      </c>
      <c r="P64" s="172"/>
      <c r="Q64" s="172"/>
    </row>
    <row r="65" spans="2:16" ht="12.75" customHeight="1" hidden="1" thickBot="1">
      <c r="B65" s="519"/>
      <c r="C65" s="520"/>
      <c r="D65" s="491"/>
      <c r="E65" s="489"/>
      <c r="F65" s="489"/>
      <c r="G65" s="493"/>
      <c r="H65" s="159" t="s">
        <v>222</v>
      </c>
      <c r="I65" s="411"/>
      <c r="J65" s="338"/>
      <c r="K65" s="319"/>
      <c r="L65" s="319"/>
      <c r="M65" s="320"/>
      <c r="N65" s="589"/>
      <c r="P65" s="172"/>
    </row>
    <row r="66" spans="2:16" ht="12.75" customHeight="1">
      <c r="B66" s="484" t="s">
        <v>369</v>
      </c>
      <c r="C66" s="485"/>
      <c r="D66" s="490">
        <v>14</v>
      </c>
      <c r="E66" s="488" t="s">
        <v>167</v>
      </c>
      <c r="F66" s="488" t="s">
        <v>174</v>
      </c>
      <c r="G66" s="492">
        <v>14000000</v>
      </c>
      <c r="H66" s="161" t="s">
        <v>220</v>
      </c>
      <c r="I66" s="412">
        <v>0</v>
      </c>
      <c r="J66" s="151">
        <v>0</v>
      </c>
      <c r="K66" s="347">
        <v>300000</v>
      </c>
      <c r="L66" s="347">
        <v>500000</v>
      </c>
      <c r="M66" s="348">
        <v>200000</v>
      </c>
      <c r="N66" s="494"/>
      <c r="P66" s="172"/>
    </row>
    <row r="67" spans="2:16" ht="12.75" customHeight="1" thickBot="1">
      <c r="B67" s="486"/>
      <c r="C67" s="487"/>
      <c r="D67" s="491"/>
      <c r="E67" s="489"/>
      <c r="F67" s="489"/>
      <c r="G67" s="493"/>
      <c r="H67" s="159" t="s">
        <v>222</v>
      </c>
      <c r="I67" s="414">
        <v>0</v>
      </c>
      <c r="J67" s="349">
        <v>0</v>
      </c>
      <c r="K67" s="350">
        <v>2000000</v>
      </c>
      <c r="L67" s="350">
        <v>7000000</v>
      </c>
      <c r="M67" s="351">
        <v>4000000</v>
      </c>
      <c r="N67" s="495"/>
      <c r="P67" s="172"/>
    </row>
    <row r="68" spans="2:16" ht="12.75" customHeight="1">
      <c r="B68" s="507" t="s">
        <v>250</v>
      </c>
      <c r="C68" s="508"/>
      <c r="D68" s="501">
        <v>21</v>
      </c>
      <c r="E68" s="513" t="s">
        <v>115</v>
      </c>
      <c r="F68" s="513" t="s">
        <v>131</v>
      </c>
      <c r="G68" s="511">
        <v>37200000</v>
      </c>
      <c r="H68" s="162" t="s">
        <v>220</v>
      </c>
      <c r="I68" s="410">
        <v>0</v>
      </c>
      <c r="J68" s="164">
        <v>173000</v>
      </c>
      <c r="K68" s="310">
        <v>3000000</v>
      </c>
      <c r="L68" s="310">
        <v>2407000</v>
      </c>
      <c r="M68" s="318"/>
      <c r="N68" s="482" t="s">
        <v>519</v>
      </c>
      <c r="P68" s="172"/>
    </row>
    <row r="69" spans="2:16" ht="12.75" customHeight="1" thickBot="1">
      <c r="B69" s="509"/>
      <c r="C69" s="510"/>
      <c r="D69" s="502"/>
      <c r="E69" s="514"/>
      <c r="F69" s="514"/>
      <c r="G69" s="512"/>
      <c r="H69" s="159" t="s">
        <v>222</v>
      </c>
      <c r="I69" s="411">
        <v>0</v>
      </c>
      <c r="J69" s="338"/>
      <c r="K69" s="319">
        <v>20000000</v>
      </c>
      <c r="L69" s="319">
        <v>11620000</v>
      </c>
      <c r="M69" s="320"/>
      <c r="N69" s="483"/>
      <c r="P69" s="172"/>
    </row>
    <row r="70" spans="2:16" ht="12.75" customHeight="1">
      <c r="B70" s="507" t="s">
        <v>605</v>
      </c>
      <c r="C70" s="508"/>
      <c r="D70" s="501">
        <v>62</v>
      </c>
      <c r="E70" s="513" t="s">
        <v>167</v>
      </c>
      <c r="F70" s="513" t="s">
        <v>168</v>
      </c>
      <c r="G70" s="511">
        <v>49990000</v>
      </c>
      <c r="H70" s="162" t="s">
        <v>220</v>
      </c>
      <c r="I70" s="410">
        <v>0</v>
      </c>
      <c r="J70" s="164">
        <v>137000</v>
      </c>
      <c r="K70" s="310">
        <v>4000000</v>
      </c>
      <c r="L70" s="310">
        <v>3361500</v>
      </c>
      <c r="M70" s="318"/>
      <c r="N70" s="482" t="s">
        <v>519</v>
      </c>
      <c r="P70" s="172"/>
    </row>
    <row r="71" spans="2:16" ht="12.75" customHeight="1" thickBot="1">
      <c r="B71" s="509"/>
      <c r="C71" s="510"/>
      <c r="D71" s="502"/>
      <c r="E71" s="514"/>
      <c r="F71" s="514"/>
      <c r="G71" s="512"/>
      <c r="H71" s="159" t="s">
        <v>222</v>
      </c>
      <c r="I71" s="411">
        <v>0</v>
      </c>
      <c r="J71" s="338"/>
      <c r="K71" s="319">
        <v>20000000</v>
      </c>
      <c r="L71" s="319">
        <v>22491500</v>
      </c>
      <c r="M71" s="320"/>
      <c r="N71" s="483"/>
      <c r="P71" s="172"/>
    </row>
    <row r="72" spans="2:16" ht="12.75" customHeight="1">
      <c r="B72" s="517" t="s">
        <v>205</v>
      </c>
      <c r="C72" s="518"/>
      <c r="D72" s="624">
        <v>2.42</v>
      </c>
      <c r="E72" s="597" t="s">
        <v>167</v>
      </c>
      <c r="F72" s="597" t="s">
        <v>174</v>
      </c>
      <c r="G72" s="638">
        <v>12025930</v>
      </c>
      <c r="H72" s="162" t="s">
        <v>220</v>
      </c>
      <c r="I72" s="410">
        <v>200118</v>
      </c>
      <c r="J72" s="164">
        <v>4000</v>
      </c>
      <c r="K72" s="352">
        <v>600000</v>
      </c>
      <c r="L72" s="310">
        <v>600000</v>
      </c>
      <c r="M72" s="353">
        <v>569872</v>
      </c>
      <c r="N72" s="636" t="s">
        <v>542</v>
      </c>
      <c r="P72" s="172"/>
    </row>
    <row r="73" spans="2:16" ht="12.75" customHeight="1" thickBot="1">
      <c r="B73" s="519"/>
      <c r="C73" s="520"/>
      <c r="D73" s="491"/>
      <c r="E73" s="489"/>
      <c r="F73" s="489"/>
      <c r="G73" s="493"/>
      <c r="H73" s="309" t="s">
        <v>222</v>
      </c>
      <c r="I73" s="415"/>
      <c r="J73" s="354"/>
      <c r="K73" s="355">
        <v>2000000</v>
      </c>
      <c r="L73" s="356">
        <v>5000000</v>
      </c>
      <c r="M73" s="357">
        <v>3051940</v>
      </c>
      <c r="N73" s="637"/>
      <c r="P73" s="172"/>
    </row>
    <row r="74" spans="2:16" ht="12.75" customHeight="1">
      <c r="B74" s="590"/>
      <c r="C74" s="591"/>
      <c r="D74" s="593"/>
      <c r="E74" s="595"/>
      <c r="F74" s="595"/>
      <c r="G74" s="598">
        <f>SUM(G36:G73)</f>
        <v>534008771.59</v>
      </c>
      <c r="H74" s="169" t="s">
        <v>220</v>
      </c>
      <c r="I74" s="170">
        <f aca="true" t="shared" si="0" ref="I74:M75">I36+I38+I40+I42+I44+I46+I48+I50+I52+I54+I56+I58+I60+I62+I64+I68+I70</f>
        <v>9104009.33</v>
      </c>
      <c r="J74" s="170">
        <f t="shared" si="0"/>
        <v>8720034</v>
      </c>
      <c r="K74" s="170">
        <f t="shared" si="0"/>
        <v>30553967</v>
      </c>
      <c r="L74" s="170">
        <f t="shared" si="0"/>
        <v>26764893.75</v>
      </c>
      <c r="M74" s="170">
        <f t="shared" si="0"/>
        <v>4794360</v>
      </c>
      <c r="N74" s="584"/>
      <c r="P74" s="172"/>
    </row>
    <row r="75" spans="2:14" ht="12.75" customHeight="1" thickBot="1">
      <c r="B75" s="571"/>
      <c r="C75" s="592"/>
      <c r="D75" s="594"/>
      <c r="E75" s="596"/>
      <c r="F75" s="596"/>
      <c r="G75" s="599"/>
      <c r="H75" s="165" t="s">
        <v>222</v>
      </c>
      <c r="I75" s="166">
        <f t="shared" si="0"/>
        <v>0</v>
      </c>
      <c r="J75" s="166">
        <f t="shared" si="0"/>
        <v>9538012</v>
      </c>
      <c r="K75" s="166">
        <f t="shared" si="0"/>
        <v>193463930</v>
      </c>
      <c r="L75" s="166">
        <f t="shared" si="0"/>
        <v>183075388.25</v>
      </c>
      <c r="M75" s="166">
        <f t="shared" si="0"/>
        <v>41968288</v>
      </c>
      <c r="N75" s="585"/>
    </row>
    <row r="77" spans="4:16" ht="12.75" customHeight="1">
      <c r="D77" s="172"/>
      <c r="G77" s="172"/>
      <c r="I77" s="172"/>
      <c r="J77" s="172"/>
      <c r="K77" s="172"/>
      <c r="L77" s="172"/>
      <c r="M77" s="172"/>
      <c r="P77" s="172"/>
    </row>
    <row r="78" spans="3:16" ht="12.75" customHeight="1">
      <c r="C78" s="172"/>
      <c r="G78" s="172"/>
      <c r="I78" s="172"/>
      <c r="J78" s="172"/>
      <c r="K78" s="172"/>
      <c r="L78" s="172"/>
      <c r="M78" s="172"/>
      <c r="O78" s="172"/>
      <c r="P78" s="172"/>
    </row>
    <row r="79" spans="3:13" ht="12.75" customHeight="1">
      <c r="C79" s="172"/>
      <c r="J79" s="172"/>
      <c r="K79" s="172"/>
      <c r="L79" s="172"/>
      <c r="M79" s="172"/>
    </row>
    <row r="80" spans="3:13" ht="12.75" customHeight="1">
      <c r="C80" s="172"/>
      <c r="G80" s="172"/>
      <c r="J80" s="172"/>
      <c r="K80" s="172"/>
      <c r="L80" s="172"/>
      <c r="M80" s="172"/>
    </row>
    <row r="81" spans="10:13" ht="12.75" customHeight="1">
      <c r="J81" s="172"/>
      <c r="K81" s="172"/>
      <c r="L81" s="172"/>
      <c r="M81" s="172"/>
    </row>
    <row r="84" ht="12.75" customHeight="1">
      <c r="K84" s="172"/>
    </row>
  </sheetData>
  <sheetProtection/>
  <protectedRanges>
    <protectedRange password="81A6" sqref="J9:L21 J36:L37 J23:L23 J22:M22 J39:L47" name="Rozsah2_1"/>
    <protectedRange password="81A6" sqref="C14:G15 C16:F16 C41:F41 C40:G40" name="Rozsah1_1_1"/>
    <protectedRange password="81A6" sqref="B9:G10" name="Rozsah1_2_1"/>
    <protectedRange sqref="B19:B23 B18:F18 B43:F43 B44:B47" name="Rozsah3_1_1"/>
    <protectedRange password="81A6" sqref="C19:G23 C44:G47" name="Rozsah4_1"/>
    <protectedRange password="81A6" sqref="B11:G13 G16 G41 B38:G39" name="Rozsah3_2"/>
    <protectedRange password="81A6" sqref="C36:G37" name="Rozsah1_1_3"/>
  </protectedRanges>
  <mergeCells count="195">
    <mergeCell ref="G11:G13"/>
    <mergeCell ref="G14:G16"/>
    <mergeCell ref="G6:G8"/>
    <mergeCell ref="G17:G18"/>
    <mergeCell ref="G19:G21"/>
    <mergeCell ref="G22:G23"/>
    <mergeCell ref="G9:G10"/>
    <mergeCell ref="B62:C63"/>
    <mergeCell ref="B72:C73"/>
    <mergeCell ref="G72:G73"/>
    <mergeCell ref="F72:F73"/>
    <mergeCell ref="E72:E73"/>
    <mergeCell ref="D72:D73"/>
    <mergeCell ref="G64:G65"/>
    <mergeCell ref="B64:C65"/>
    <mergeCell ref="F68:F69"/>
    <mergeCell ref="B70:C71"/>
    <mergeCell ref="N72:N73"/>
    <mergeCell ref="G62:G63"/>
    <mergeCell ref="G40:G41"/>
    <mergeCell ref="G42:G43"/>
    <mergeCell ref="G36:G37"/>
    <mergeCell ref="G38:G39"/>
    <mergeCell ref="N48:N49"/>
    <mergeCell ref="N54:N55"/>
    <mergeCell ref="G54:G55"/>
    <mergeCell ref="G52:G53"/>
    <mergeCell ref="N42:N43"/>
    <mergeCell ref="J6:J8"/>
    <mergeCell ref="K6:K8"/>
    <mergeCell ref="L6:L8"/>
    <mergeCell ref="M6:M8"/>
    <mergeCell ref="H6:H8"/>
    <mergeCell ref="N33:N35"/>
    <mergeCell ref="N26:N27"/>
    <mergeCell ref="N38:N39"/>
    <mergeCell ref="N28:N29"/>
    <mergeCell ref="D64:D65"/>
    <mergeCell ref="D62:D63"/>
    <mergeCell ref="F14:F16"/>
    <mergeCell ref="F62:F63"/>
    <mergeCell ref="E62:E63"/>
    <mergeCell ref="N6:N8"/>
    <mergeCell ref="N64:N65"/>
    <mergeCell ref="N60:N61"/>
    <mergeCell ref="N17:N18"/>
    <mergeCell ref="N62:N63"/>
    <mergeCell ref="B9:C10"/>
    <mergeCell ref="D9:D10"/>
    <mergeCell ref="E9:E10"/>
    <mergeCell ref="F9:F10"/>
    <mergeCell ref="B6:C8"/>
    <mergeCell ref="D6:D8"/>
    <mergeCell ref="E6:F7"/>
    <mergeCell ref="F46:F47"/>
    <mergeCell ref="F56:F57"/>
    <mergeCell ref="E56:E57"/>
    <mergeCell ref="F52:F53"/>
    <mergeCell ref="F54:F55"/>
    <mergeCell ref="E54:E55"/>
    <mergeCell ref="E48:E49"/>
    <mergeCell ref="F48:F49"/>
    <mergeCell ref="E44:E45"/>
    <mergeCell ref="B58:C59"/>
    <mergeCell ref="N9:N10"/>
    <mergeCell ref="B56:C57"/>
    <mergeCell ref="E11:E13"/>
    <mergeCell ref="N11:N13"/>
    <mergeCell ref="E14:E16"/>
    <mergeCell ref="N56:N57"/>
    <mergeCell ref="G56:G57"/>
    <mergeCell ref="F11:F13"/>
    <mergeCell ref="B11:C13"/>
    <mergeCell ref="D11:D13"/>
    <mergeCell ref="D54:D55"/>
    <mergeCell ref="B14:C16"/>
    <mergeCell ref="D14:D16"/>
    <mergeCell ref="B54:C55"/>
    <mergeCell ref="B17:C18"/>
    <mergeCell ref="B52:C53"/>
    <mergeCell ref="D52:D53"/>
    <mergeCell ref="B40:C41"/>
    <mergeCell ref="B48:C49"/>
    <mergeCell ref="D48:D49"/>
    <mergeCell ref="N14:N16"/>
    <mergeCell ref="B19:C21"/>
    <mergeCell ref="E42:E43"/>
    <mergeCell ref="F42:F43"/>
    <mergeCell ref="B46:C47"/>
    <mergeCell ref="D46:D47"/>
    <mergeCell ref="G48:G49"/>
    <mergeCell ref="D42:D43"/>
    <mergeCell ref="G74:G75"/>
    <mergeCell ref="D60:D61"/>
    <mergeCell ref="B60:C61"/>
    <mergeCell ref="D56:D57"/>
    <mergeCell ref="E60:E61"/>
    <mergeCell ref="E58:E59"/>
    <mergeCell ref="D58:D59"/>
    <mergeCell ref="F60:F61"/>
    <mergeCell ref="G60:G61"/>
    <mergeCell ref="F58:F59"/>
    <mergeCell ref="B50:C51"/>
    <mergeCell ref="D50:D51"/>
    <mergeCell ref="E50:E51"/>
    <mergeCell ref="F50:F51"/>
    <mergeCell ref="B74:C75"/>
    <mergeCell ref="D74:D75"/>
    <mergeCell ref="E74:F75"/>
    <mergeCell ref="E52:E53"/>
    <mergeCell ref="F64:F65"/>
    <mergeCell ref="E64:E65"/>
    <mergeCell ref="F44:F45"/>
    <mergeCell ref="N74:N75"/>
    <mergeCell ref="G46:G47"/>
    <mergeCell ref="G50:G51"/>
    <mergeCell ref="N50:N51"/>
    <mergeCell ref="N44:N45"/>
    <mergeCell ref="G44:G45"/>
    <mergeCell ref="N58:N59"/>
    <mergeCell ref="G58:G59"/>
    <mergeCell ref="N46:N47"/>
    <mergeCell ref="D17:D18"/>
    <mergeCell ref="E17:E18"/>
    <mergeCell ref="F17:F18"/>
    <mergeCell ref="N40:N41"/>
    <mergeCell ref="N22:N23"/>
    <mergeCell ref="L33:L35"/>
    <mergeCell ref="M33:M35"/>
    <mergeCell ref="N19:N21"/>
    <mergeCell ref="K33:K35"/>
    <mergeCell ref="H33:H35"/>
    <mergeCell ref="B22:C23"/>
    <mergeCell ref="D19:D21"/>
    <mergeCell ref="E19:E21"/>
    <mergeCell ref="F19:F21"/>
    <mergeCell ref="D22:D23"/>
    <mergeCell ref="F40:F41"/>
    <mergeCell ref="F38:F39"/>
    <mergeCell ref="F24:F25"/>
    <mergeCell ref="F26:F27"/>
    <mergeCell ref="B28:C29"/>
    <mergeCell ref="F22:F23"/>
    <mergeCell ref="E22:E23"/>
    <mergeCell ref="E28:F29"/>
    <mergeCell ref="G28:G29"/>
    <mergeCell ref="G33:G35"/>
    <mergeCell ref="G24:G25"/>
    <mergeCell ref="G26:G27"/>
    <mergeCell ref="N24:N25"/>
    <mergeCell ref="E24:E25"/>
    <mergeCell ref="D24:D25"/>
    <mergeCell ref="N36:N37"/>
    <mergeCell ref="E36:E37"/>
    <mergeCell ref="F36:F37"/>
    <mergeCell ref="B26:C27"/>
    <mergeCell ref="D26:D27"/>
    <mergeCell ref="E26:E27"/>
    <mergeCell ref="D38:D39"/>
    <mergeCell ref="B38:C39"/>
    <mergeCell ref="B33:C35"/>
    <mergeCell ref="D33:D35"/>
    <mergeCell ref="D28:D29"/>
    <mergeCell ref="B32:N32"/>
    <mergeCell ref="J33:J35"/>
    <mergeCell ref="B24:C25"/>
    <mergeCell ref="D36:D37"/>
    <mergeCell ref="E33:F34"/>
    <mergeCell ref="B36:C37"/>
    <mergeCell ref="E38:E39"/>
    <mergeCell ref="E68:E69"/>
    <mergeCell ref="D68:D69"/>
    <mergeCell ref="D40:D41"/>
    <mergeCell ref="E40:E41"/>
    <mergeCell ref="E46:E47"/>
    <mergeCell ref="D44:D45"/>
    <mergeCell ref="B42:C43"/>
    <mergeCell ref="B68:C69"/>
    <mergeCell ref="G68:G69"/>
    <mergeCell ref="N70:N71"/>
    <mergeCell ref="G70:G71"/>
    <mergeCell ref="F70:F71"/>
    <mergeCell ref="E70:E71"/>
    <mergeCell ref="D70:D71"/>
    <mergeCell ref="N52:N53"/>
    <mergeCell ref="N68:N69"/>
    <mergeCell ref="B2:N2"/>
    <mergeCell ref="B66:C67"/>
    <mergeCell ref="F66:F67"/>
    <mergeCell ref="E66:E67"/>
    <mergeCell ref="D66:D67"/>
    <mergeCell ref="G66:G67"/>
    <mergeCell ref="N66:N67"/>
    <mergeCell ref="B4:N4"/>
    <mergeCell ref="B44:C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rowBreaks count="1" manualBreakCount="1">
    <brk id="5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F84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9.140625" style="1" customWidth="1"/>
    <col min="2" max="2" width="9.28125" style="1" bestFit="1" customWidth="1"/>
    <col min="3" max="3" width="32.00390625" style="1" bestFit="1" customWidth="1"/>
    <col min="4" max="4" width="18.421875" style="177" hidden="1" customWidth="1"/>
    <col min="5" max="5" width="10.140625" style="248" bestFit="1" customWidth="1"/>
    <col min="6" max="6" width="16.7109375" style="177" bestFit="1" customWidth="1"/>
    <col min="7" max="16384" width="9.140625" style="1" customWidth="1"/>
  </cols>
  <sheetData>
    <row r="1" ht="12.75">
      <c r="F1" s="177" t="s">
        <v>619</v>
      </c>
    </row>
    <row r="2" spans="2:6" ht="14.25">
      <c r="B2" s="428" t="s">
        <v>244</v>
      </c>
      <c r="C2" s="428"/>
      <c r="D2" s="428"/>
      <c r="E2" s="428"/>
      <c r="F2" s="428"/>
    </row>
    <row r="4" spans="2:6" ht="12.75">
      <c r="B4" s="259" t="s">
        <v>443</v>
      </c>
      <c r="C4" s="259" t="s">
        <v>444</v>
      </c>
      <c r="D4" s="259" t="s">
        <v>390</v>
      </c>
      <c r="E4" s="260" t="s">
        <v>482</v>
      </c>
      <c r="F4" s="259" t="s">
        <v>391</v>
      </c>
    </row>
    <row r="5" spans="2:6" ht="13.5">
      <c r="B5" s="643" t="s">
        <v>392</v>
      </c>
      <c r="C5" s="644"/>
      <c r="D5" s="644"/>
      <c r="E5" s="644"/>
      <c r="F5" s="645"/>
    </row>
    <row r="6" spans="2:6" ht="12.75">
      <c r="B6" s="249">
        <v>1</v>
      </c>
      <c r="C6" s="241" t="s">
        <v>393</v>
      </c>
      <c r="D6" s="250">
        <v>369000</v>
      </c>
      <c r="E6" s="267">
        <v>0.011</v>
      </c>
      <c r="F6" s="252" t="s">
        <v>394</v>
      </c>
    </row>
    <row r="7" spans="2:6" ht="12.75">
      <c r="B7" s="249">
        <v>2</v>
      </c>
      <c r="C7" s="241" t="s">
        <v>395</v>
      </c>
      <c r="D7" s="250">
        <v>695000</v>
      </c>
      <c r="E7" s="267">
        <v>0.056</v>
      </c>
      <c r="F7" s="252" t="s">
        <v>394</v>
      </c>
    </row>
    <row r="8" spans="2:6" ht="12.75">
      <c r="B8" s="249">
        <v>3</v>
      </c>
      <c r="C8" s="241" t="s">
        <v>396</v>
      </c>
      <c r="D8" s="250">
        <v>649000</v>
      </c>
      <c r="E8" s="267">
        <v>0.033</v>
      </c>
      <c r="F8" s="252" t="s">
        <v>394</v>
      </c>
    </row>
    <row r="9" spans="2:6" ht="12.75">
      <c r="B9" s="249">
        <v>4</v>
      </c>
      <c r="C9" s="241" t="s">
        <v>397</v>
      </c>
      <c r="D9" s="250">
        <v>628000</v>
      </c>
      <c r="E9" s="267">
        <v>0.02</v>
      </c>
      <c r="F9" s="252" t="s">
        <v>394</v>
      </c>
    </row>
    <row r="10" spans="2:6" ht="12.75">
      <c r="B10" s="249">
        <v>5</v>
      </c>
      <c r="C10" s="241" t="s">
        <v>398</v>
      </c>
      <c r="D10" s="250">
        <v>3200000</v>
      </c>
      <c r="E10" s="267">
        <v>0.288</v>
      </c>
      <c r="F10" s="252" t="s">
        <v>394</v>
      </c>
    </row>
    <row r="11" spans="2:6" ht="12.75">
      <c r="B11" s="249">
        <v>6</v>
      </c>
      <c r="C11" s="241" t="s">
        <v>399</v>
      </c>
      <c r="D11" s="250">
        <v>42000</v>
      </c>
      <c r="E11" s="267">
        <v>0.003</v>
      </c>
      <c r="F11" s="252" t="s">
        <v>400</v>
      </c>
    </row>
    <row r="12" spans="2:6" ht="12.75">
      <c r="B12" s="249">
        <v>7</v>
      </c>
      <c r="C12" s="241" t="s">
        <v>401</v>
      </c>
      <c r="D12" s="250">
        <v>788000</v>
      </c>
      <c r="E12" s="267">
        <v>0.045</v>
      </c>
      <c r="F12" s="252" t="s">
        <v>402</v>
      </c>
    </row>
    <row r="13" spans="2:6" ht="12.75">
      <c r="B13" s="249">
        <v>8</v>
      </c>
      <c r="C13" s="241" t="s">
        <v>403</v>
      </c>
      <c r="D13" s="250">
        <v>525000</v>
      </c>
      <c r="E13" s="267">
        <v>0.062</v>
      </c>
      <c r="F13" s="252" t="s">
        <v>394</v>
      </c>
    </row>
    <row r="14" spans="2:6" ht="13.5">
      <c r="B14" s="646" t="s">
        <v>404</v>
      </c>
      <c r="C14" s="647"/>
      <c r="D14" s="255">
        <f>SUM(D6:D13)</f>
        <v>6896000</v>
      </c>
      <c r="E14" s="256">
        <f>SUM(E6:E13)</f>
        <v>0.518</v>
      </c>
      <c r="F14" s="257"/>
    </row>
    <row r="15" spans="2:6" ht="13.5">
      <c r="B15" s="643" t="s">
        <v>405</v>
      </c>
      <c r="C15" s="644"/>
      <c r="D15" s="644"/>
      <c r="E15" s="644"/>
      <c r="F15" s="645"/>
    </row>
    <row r="16" spans="2:6" ht="12.75">
      <c r="B16" s="249">
        <v>1</v>
      </c>
      <c r="C16" s="241" t="s">
        <v>406</v>
      </c>
      <c r="D16" s="250">
        <v>396000</v>
      </c>
      <c r="E16" s="251">
        <v>0.12</v>
      </c>
      <c r="F16" s="252" t="s">
        <v>400</v>
      </c>
    </row>
    <row r="17" spans="2:6" ht="12.75">
      <c r="B17" s="249">
        <v>2</v>
      </c>
      <c r="C17" s="241" t="s">
        <v>407</v>
      </c>
      <c r="D17" s="250">
        <v>552000</v>
      </c>
      <c r="E17" s="251">
        <v>0.036</v>
      </c>
      <c r="F17" s="252" t="s">
        <v>394</v>
      </c>
    </row>
    <row r="18" spans="2:6" ht="12.75">
      <c r="B18" s="249">
        <v>3</v>
      </c>
      <c r="C18" s="241" t="s">
        <v>408</v>
      </c>
      <c r="D18" s="250">
        <v>910000</v>
      </c>
      <c r="E18" s="251">
        <v>1.02</v>
      </c>
      <c r="F18" s="252" t="s">
        <v>394</v>
      </c>
    </row>
    <row r="19" spans="2:6" ht="12.75">
      <c r="B19" s="249">
        <v>4</v>
      </c>
      <c r="C19" s="241" t="s">
        <v>409</v>
      </c>
      <c r="D19" s="250">
        <v>371000</v>
      </c>
      <c r="E19" s="251">
        <v>0.07</v>
      </c>
      <c r="F19" s="252" t="s">
        <v>400</v>
      </c>
    </row>
    <row r="20" spans="2:6" ht="12.75">
      <c r="B20" s="302">
        <v>5</v>
      </c>
      <c r="C20" s="306" t="s">
        <v>479</v>
      </c>
      <c r="D20" s="243">
        <v>920000</v>
      </c>
      <c r="E20" s="307">
        <v>0.1</v>
      </c>
      <c r="F20" s="305" t="s">
        <v>400</v>
      </c>
    </row>
    <row r="21" spans="2:6" ht="12.75">
      <c r="B21" s="302">
        <v>6</v>
      </c>
      <c r="C21" s="306" t="s">
        <v>480</v>
      </c>
      <c r="D21" s="243">
        <v>376700</v>
      </c>
      <c r="E21" s="307">
        <v>0.07</v>
      </c>
      <c r="F21" s="305" t="s">
        <v>400</v>
      </c>
    </row>
    <row r="22" spans="2:6" ht="12.75">
      <c r="B22" s="302">
        <v>7</v>
      </c>
      <c r="C22" s="306" t="s">
        <v>481</v>
      </c>
      <c r="D22" s="243">
        <v>378700</v>
      </c>
      <c r="E22" s="307">
        <v>0.08</v>
      </c>
      <c r="F22" s="305" t="s">
        <v>400</v>
      </c>
    </row>
    <row r="23" spans="2:6" ht="12.75">
      <c r="B23" s="302">
        <v>8</v>
      </c>
      <c r="C23" s="306" t="s">
        <v>634</v>
      </c>
      <c r="D23" s="243">
        <v>925000</v>
      </c>
      <c r="E23" s="307">
        <v>0.1</v>
      </c>
      <c r="F23" s="305" t="s">
        <v>394</v>
      </c>
    </row>
    <row r="24" spans="2:6" ht="12.75">
      <c r="B24" s="302">
        <v>9</v>
      </c>
      <c r="C24" s="306" t="s">
        <v>483</v>
      </c>
      <c r="D24" s="243">
        <v>429000</v>
      </c>
      <c r="E24" s="307">
        <v>0.6</v>
      </c>
      <c r="F24" s="305" t="s">
        <v>400</v>
      </c>
    </row>
    <row r="25" spans="2:6" ht="12.75">
      <c r="B25" s="302">
        <v>10</v>
      </c>
      <c r="C25" s="306" t="s">
        <v>484</v>
      </c>
      <c r="D25" s="243">
        <v>210000</v>
      </c>
      <c r="E25" s="307">
        <v>0.1</v>
      </c>
      <c r="F25" s="305" t="s">
        <v>394</v>
      </c>
    </row>
    <row r="26" spans="2:6" ht="12.75">
      <c r="B26" s="302">
        <v>11</v>
      </c>
      <c r="C26" s="306" t="s">
        <v>485</v>
      </c>
      <c r="D26" s="243">
        <v>560000</v>
      </c>
      <c r="E26" s="307">
        <v>0.12</v>
      </c>
      <c r="F26" s="305" t="s">
        <v>394</v>
      </c>
    </row>
    <row r="27" spans="2:6" ht="12.75">
      <c r="B27" s="302">
        <v>12</v>
      </c>
      <c r="C27" s="306" t="s">
        <v>486</v>
      </c>
      <c r="D27" s="243">
        <v>642000</v>
      </c>
      <c r="E27" s="307">
        <v>0.35</v>
      </c>
      <c r="F27" s="305" t="s">
        <v>394</v>
      </c>
    </row>
    <row r="28" spans="2:6" ht="12.75">
      <c r="B28" s="302">
        <v>13</v>
      </c>
      <c r="C28" s="306" t="s">
        <v>487</v>
      </c>
      <c r="D28" s="243">
        <v>540000</v>
      </c>
      <c r="E28" s="307">
        <v>0.35</v>
      </c>
      <c r="F28" s="305" t="s">
        <v>394</v>
      </c>
    </row>
    <row r="29" spans="2:6" ht="12.75">
      <c r="B29" s="302">
        <v>14</v>
      </c>
      <c r="C29" s="306" t="s">
        <v>488</v>
      </c>
      <c r="D29" s="243">
        <v>1000000</v>
      </c>
      <c r="E29" s="307">
        <v>0.4</v>
      </c>
      <c r="F29" s="305" t="s">
        <v>394</v>
      </c>
    </row>
    <row r="30" spans="2:6" ht="12.75">
      <c r="B30" s="302">
        <v>15</v>
      </c>
      <c r="C30" s="306" t="s">
        <v>489</v>
      </c>
      <c r="D30" s="243">
        <v>327500</v>
      </c>
      <c r="E30" s="307">
        <v>0.1</v>
      </c>
      <c r="F30" s="305" t="s">
        <v>394</v>
      </c>
    </row>
    <row r="31" spans="2:6" ht="12.75">
      <c r="B31" s="302">
        <v>16</v>
      </c>
      <c r="C31" s="306" t="s">
        <v>490</v>
      </c>
      <c r="D31" s="243">
        <v>439000</v>
      </c>
      <c r="E31" s="307">
        <v>0.1</v>
      </c>
      <c r="F31" s="305" t="s">
        <v>400</v>
      </c>
    </row>
    <row r="32" spans="2:6" ht="12.75">
      <c r="B32" s="302">
        <v>17</v>
      </c>
      <c r="C32" s="306" t="s">
        <v>491</v>
      </c>
      <c r="D32" s="243">
        <v>314000</v>
      </c>
      <c r="E32" s="307">
        <v>0.13</v>
      </c>
      <c r="F32" s="305" t="s">
        <v>394</v>
      </c>
    </row>
    <row r="33" spans="2:6" ht="12.75">
      <c r="B33" s="302">
        <v>18</v>
      </c>
      <c r="C33" s="306" t="s">
        <v>492</v>
      </c>
      <c r="D33" s="243">
        <v>516000</v>
      </c>
      <c r="E33" s="307">
        <v>0.3</v>
      </c>
      <c r="F33" s="305" t="s">
        <v>394</v>
      </c>
    </row>
    <row r="34" spans="2:6" ht="12.75">
      <c r="B34" s="302">
        <v>19</v>
      </c>
      <c r="C34" s="306" t="s">
        <v>493</v>
      </c>
      <c r="D34" s="243">
        <v>484000</v>
      </c>
      <c r="E34" s="307">
        <v>0.18</v>
      </c>
      <c r="F34" s="305" t="s">
        <v>394</v>
      </c>
    </row>
    <row r="35" spans="2:6" ht="13.5">
      <c r="B35" s="646" t="s">
        <v>404</v>
      </c>
      <c r="C35" s="647"/>
      <c r="D35" s="255">
        <f>SUM(D16:D34)</f>
        <v>10290900</v>
      </c>
      <c r="E35" s="256">
        <f>SUM(E16:E34)</f>
        <v>4.3260000000000005</v>
      </c>
      <c r="F35" s="257"/>
    </row>
    <row r="36" spans="2:6" ht="13.5">
      <c r="B36" s="643" t="s">
        <v>410</v>
      </c>
      <c r="C36" s="644"/>
      <c r="D36" s="644"/>
      <c r="E36" s="644"/>
      <c r="F36" s="645"/>
    </row>
    <row r="37" spans="2:6" ht="12.75">
      <c r="B37" s="249">
        <v>1</v>
      </c>
      <c r="C37" s="241" t="s">
        <v>411</v>
      </c>
      <c r="D37" s="250">
        <v>1100000</v>
      </c>
      <c r="E37" s="267">
        <v>0.27</v>
      </c>
      <c r="F37" s="252" t="s">
        <v>400</v>
      </c>
    </row>
    <row r="38" spans="2:6" ht="12.75">
      <c r="B38" s="249">
        <v>2</v>
      </c>
      <c r="C38" s="241" t="s">
        <v>412</v>
      </c>
      <c r="D38" s="250">
        <v>1100000</v>
      </c>
      <c r="E38" s="267">
        <v>0.25</v>
      </c>
      <c r="F38" s="252" t="s">
        <v>400</v>
      </c>
    </row>
    <row r="39" spans="2:6" ht="12.75">
      <c r="B39" s="249">
        <v>3</v>
      </c>
      <c r="C39" s="241" t="s">
        <v>413</v>
      </c>
      <c r="D39" s="250">
        <v>5469800</v>
      </c>
      <c r="E39" s="267">
        <v>0.4</v>
      </c>
      <c r="F39" s="252" t="s">
        <v>400</v>
      </c>
    </row>
    <row r="40" spans="2:6" ht="12.75">
      <c r="B40" s="302">
        <v>4</v>
      </c>
      <c r="C40" s="303" t="s">
        <v>414</v>
      </c>
      <c r="D40" s="243">
        <v>280000</v>
      </c>
      <c r="E40" s="304">
        <v>0.004</v>
      </c>
      <c r="F40" s="305" t="s">
        <v>400</v>
      </c>
    </row>
    <row r="41" spans="2:6" ht="12.75">
      <c r="B41" s="302">
        <v>5</v>
      </c>
      <c r="C41" s="303" t="s">
        <v>415</v>
      </c>
      <c r="D41" s="243">
        <v>560000</v>
      </c>
      <c r="E41" s="304">
        <v>0.24</v>
      </c>
      <c r="F41" s="305" t="s">
        <v>394</v>
      </c>
    </row>
    <row r="42" spans="2:6" ht="12.75">
      <c r="B42" s="249">
        <v>6</v>
      </c>
      <c r="C42" s="241" t="s">
        <v>416</v>
      </c>
      <c r="D42" s="250">
        <v>370000</v>
      </c>
      <c r="E42" s="267">
        <v>0.15</v>
      </c>
      <c r="F42" s="252" t="s">
        <v>400</v>
      </c>
    </row>
    <row r="43" spans="2:6" ht="12.75">
      <c r="B43" s="249">
        <v>7</v>
      </c>
      <c r="C43" s="241" t="s">
        <v>417</v>
      </c>
      <c r="D43" s="250">
        <v>440000</v>
      </c>
      <c r="E43" s="267">
        <v>0.1</v>
      </c>
      <c r="F43" s="252" t="s">
        <v>418</v>
      </c>
    </row>
    <row r="44" spans="2:6" ht="12.75">
      <c r="B44" s="249">
        <v>8</v>
      </c>
      <c r="C44" s="241" t="s">
        <v>539</v>
      </c>
      <c r="D44" s="250">
        <v>296000</v>
      </c>
      <c r="E44" s="267">
        <v>0.1</v>
      </c>
      <c r="F44" s="252" t="s">
        <v>400</v>
      </c>
    </row>
    <row r="45" spans="2:6" ht="12.75">
      <c r="B45" s="249">
        <v>9</v>
      </c>
      <c r="C45" s="241" t="s">
        <v>419</v>
      </c>
      <c r="D45" s="250">
        <v>300000</v>
      </c>
      <c r="E45" s="267">
        <v>0.15</v>
      </c>
      <c r="F45" s="252" t="s">
        <v>400</v>
      </c>
    </row>
    <row r="46" spans="2:6" ht="12.75">
      <c r="B46" s="249">
        <v>10</v>
      </c>
      <c r="C46" s="241" t="s">
        <v>420</v>
      </c>
      <c r="D46" s="250">
        <v>404000</v>
      </c>
      <c r="E46" s="267">
        <v>0.15</v>
      </c>
      <c r="F46" s="252" t="s">
        <v>400</v>
      </c>
    </row>
    <row r="47" spans="2:6" ht="12.75">
      <c r="B47" s="249">
        <v>11</v>
      </c>
      <c r="C47" s="241" t="s">
        <v>421</v>
      </c>
      <c r="D47" s="250">
        <v>354500</v>
      </c>
      <c r="E47" s="267">
        <v>0.12</v>
      </c>
      <c r="F47" s="252" t="s">
        <v>400</v>
      </c>
    </row>
    <row r="48" spans="2:6" ht="12.75">
      <c r="B48" s="249">
        <v>12</v>
      </c>
      <c r="C48" s="241" t="s">
        <v>422</v>
      </c>
      <c r="D48" s="250">
        <v>331300</v>
      </c>
      <c r="E48" s="267">
        <v>0.12</v>
      </c>
      <c r="F48" s="252" t="s">
        <v>400</v>
      </c>
    </row>
    <row r="49" spans="2:6" ht="12.75">
      <c r="B49" s="249">
        <v>13</v>
      </c>
      <c r="C49" s="241" t="s">
        <v>423</v>
      </c>
      <c r="D49" s="250">
        <v>402000</v>
      </c>
      <c r="E49" s="267">
        <v>0.15</v>
      </c>
      <c r="F49" s="252" t="s">
        <v>394</v>
      </c>
    </row>
    <row r="50" spans="2:6" ht="12.75">
      <c r="B50" s="302">
        <v>14</v>
      </c>
      <c r="C50" s="306" t="s">
        <v>471</v>
      </c>
      <c r="D50" s="243">
        <v>522000</v>
      </c>
      <c r="E50" s="307">
        <v>0.1</v>
      </c>
      <c r="F50" s="305" t="s">
        <v>540</v>
      </c>
    </row>
    <row r="51" spans="2:6" ht="12.75">
      <c r="B51" s="302">
        <v>15</v>
      </c>
      <c r="C51" s="306" t="s">
        <v>472</v>
      </c>
      <c r="D51" s="243">
        <v>321000</v>
      </c>
      <c r="E51" s="307">
        <v>0.1</v>
      </c>
      <c r="F51" s="305" t="s">
        <v>540</v>
      </c>
    </row>
    <row r="52" spans="2:6" ht="12.75">
      <c r="B52" s="302">
        <v>16</v>
      </c>
      <c r="C52" s="306" t="s">
        <v>473</v>
      </c>
      <c r="D52" s="243">
        <v>262500</v>
      </c>
      <c r="E52" s="307">
        <v>0.1</v>
      </c>
      <c r="F52" s="305" t="s">
        <v>418</v>
      </c>
    </row>
    <row r="53" spans="2:6" ht="12.75">
      <c r="B53" s="302">
        <v>17</v>
      </c>
      <c r="C53" s="306" t="s">
        <v>541</v>
      </c>
      <c r="D53" s="243">
        <v>376000</v>
      </c>
      <c r="E53" s="307">
        <v>0.1</v>
      </c>
      <c r="F53" s="305" t="s">
        <v>394</v>
      </c>
    </row>
    <row r="54" spans="2:6" ht="12.75">
      <c r="B54" s="302">
        <v>18</v>
      </c>
      <c r="C54" s="306" t="s">
        <v>474</v>
      </c>
      <c r="D54" s="243">
        <v>335000</v>
      </c>
      <c r="E54" s="307">
        <v>0.25</v>
      </c>
      <c r="F54" s="305" t="s">
        <v>400</v>
      </c>
    </row>
    <row r="55" spans="2:6" ht="12.75">
      <c r="B55" s="302">
        <v>19</v>
      </c>
      <c r="C55" s="306" t="s">
        <v>475</v>
      </c>
      <c r="D55" s="243">
        <v>464000</v>
      </c>
      <c r="E55" s="307">
        <v>0.1</v>
      </c>
      <c r="F55" s="305" t="s">
        <v>394</v>
      </c>
    </row>
    <row r="56" spans="2:6" ht="12.75">
      <c r="B56" s="302">
        <v>20</v>
      </c>
      <c r="C56" s="306" t="s">
        <v>476</v>
      </c>
      <c r="D56" s="243">
        <v>410000</v>
      </c>
      <c r="E56" s="307">
        <v>0.25</v>
      </c>
      <c r="F56" s="305" t="s">
        <v>394</v>
      </c>
    </row>
    <row r="57" spans="2:6" ht="13.5">
      <c r="B57" s="646" t="s">
        <v>404</v>
      </c>
      <c r="C57" s="647"/>
      <c r="D57" s="255">
        <f>SUM(D37:D56)</f>
        <v>14098100</v>
      </c>
      <c r="E57" s="256">
        <f>SUM(E37:E56)</f>
        <v>3.2040000000000006</v>
      </c>
      <c r="F57" s="257"/>
    </row>
    <row r="58" spans="2:6" ht="13.5">
      <c r="B58" s="643" t="s">
        <v>424</v>
      </c>
      <c r="C58" s="644"/>
      <c r="D58" s="644"/>
      <c r="E58" s="644"/>
      <c r="F58" s="645"/>
    </row>
    <row r="59" spans="2:6" ht="12.75">
      <c r="B59" s="249">
        <v>1</v>
      </c>
      <c r="C59" s="241" t="s">
        <v>544</v>
      </c>
      <c r="D59" s="250">
        <v>272000</v>
      </c>
      <c r="E59" s="267">
        <v>0.015</v>
      </c>
      <c r="F59" s="252" t="s">
        <v>402</v>
      </c>
    </row>
    <row r="60" spans="2:6" ht="12.75">
      <c r="B60" s="249">
        <v>2</v>
      </c>
      <c r="C60" s="241" t="s">
        <v>633</v>
      </c>
      <c r="D60" s="250">
        <v>336000</v>
      </c>
      <c r="E60" s="267">
        <v>0.02</v>
      </c>
      <c r="F60" s="252" t="s">
        <v>400</v>
      </c>
    </row>
    <row r="61" spans="2:6" ht="12.75">
      <c r="B61" s="249">
        <v>3</v>
      </c>
      <c r="C61" s="241" t="s">
        <v>425</v>
      </c>
      <c r="D61" s="250">
        <v>372000</v>
      </c>
      <c r="E61" s="267">
        <v>0.027</v>
      </c>
      <c r="F61" s="252" t="s">
        <v>402</v>
      </c>
    </row>
    <row r="62" spans="2:6" ht="12.75">
      <c r="B62" s="302">
        <v>4</v>
      </c>
      <c r="C62" s="303" t="s">
        <v>426</v>
      </c>
      <c r="D62" s="250">
        <v>1000000</v>
      </c>
      <c r="E62" s="267">
        <v>0.012</v>
      </c>
      <c r="F62" s="252" t="s">
        <v>394</v>
      </c>
    </row>
    <row r="63" spans="2:6" ht="12.75">
      <c r="B63" s="302">
        <v>5</v>
      </c>
      <c r="C63" s="303" t="s">
        <v>427</v>
      </c>
      <c r="D63" s="243">
        <v>963000</v>
      </c>
      <c r="E63" s="304">
        <v>0.016</v>
      </c>
      <c r="F63" s="305" t="s">
        <v>400</v>
      </c>
    </row>
    <row r="64" spans="2:6" ht="12.75">
      <c r="B64" s="302">
        <v>6</v>
      </c>
      <c r="C64" s="303" t="s">
        <v>428</v>
      </c>
      <c r="D64" s="243">
        <v>1300000</v>
      </c>
      <c r="E64" s="304">
        <v>0.022</v>
      </c>
      <c r="F64" s="305" t="s">
        <v>400</v>
      </c>
    </row>
    <row r="65" spans="2:6" ht="12.75">
      <c r="B65" s="249">
        <v>7</v>
      </c>
      <c r="C65" s="241" t="s">
        <v>429</v>
      </c>
      <c r="D65" s="250">
        <v>372000</v>
      </c>
      <c r="E65" s="267">
        <v>0.01</v>
      </c>
      <c r="F65" s="252" t="s">
        <v>402</v>
      </c>
    </row>
    <row r="66" spans="2:6" ht="12.75">
      <c r="B66" s="249">
        <v>8</v>
      </c>
      <c r="C66" s="303" t="s">
        <v>430</v>
      </c>
      <c r="D66" s="250">
        <v>2650000</v>
      </c>
      <c r="E66" s="267">
        <v>0.07</v>
      </c>
      <c r="F66" s="252" t="s">
        <v>394</v>
      </c>
    </row>
    <row r="67" spans="2:6" ht="12.75">
      <c r="B67" s="249">
        <v>9</v>
      </c>
      <c r="C67" s="241" t="s">
        <v>431</v>
      </c>
      <c r="D67" s="250">
        <v>432000</v>
      </c>
      <c r="E67" s="267">
        <v>0.027</v>
      </c>
      <c r="F67" s="252" t="s">
        <v>402</v>
      </c>
    </row>
    <row r="68" spans="2:6" ht="12.75">
      <c r="B68" s="249">
        <v>10</v>
      </c>
      <c r="C68" s="241" t="s">
        <v>432</v>
      </c>
      <c r="D68" s="250">
        <v>612000</v>
      </c>
      <c r="E68" s="267">
        <v>0.03</v>
      </c>
      <c r="F68" s="252" t="s">
        <v>402</v>
      </c>
    </row>
    <row r="69" spans="2:6" ht="12.75">
      <c r="B69" s="249">
        <v>11</v>
      </c>
      <c r="C69" s="303" t="s">
        <v>433</v>
      </c>
      <c r="D69" s="250">
        <v>730000</v>
      </c>
      <c r="E69" s="267">
        <v>0.004</v>
      </c>
      <c r="F69" s="252" t="s">
        <v>394</v>
      </c>
    </row>
    <row r="70" spans="2:6" ht="12.75">
      <c r="B70" s="249">
        <v>12</v>
      </c>
      <c r="C70" s="303" t="s">
        <v>434</v>
      </c>
      <c r="D70" s="243">
        <v>2100000</v>
      </c>
      <c r="E70" s="304">
        <v>0.011</v>
      </c>
      <c r="F70" s="305" t="s">
        <v>445</v>
      </c>
    </row>
    <row r="71" spans="2:6" ht="12.75">
      <c r="B71" s="249">
        <v>13</v>
      </c>
      <c r="C71" s="303" t="s">
        <v>435</v>
      </c>
      <c r="D71" s="243">
        <v>1100000</v>
      </c>
      <c r="E71" s="304">
        <v>0.026</v>
      </c>
      <c r="F71" s="305" t="s">
        <v>418</v>
      </c>
    </row>
    <row r="72" spans="2:6" ht="12.75">
      <c r="B72" s="249">
        <v>14</v>
      </c>
      <c r="C72" s="241" t="s">
        <v>436</v>
      </c>
      <c r="D72" s="250">
        <v>852000</v>
      </c>
      <c r="E72" s="267">
        <v>0.964</v>
      </c>
      <c r="F72" s="252" t="s">
        <v>402</v>
      </c>
    </row>
    <row r="73" spans="2:6" ht="12.75">
      <c r="B73" s="249">
        <v>15</v>
      </c>
      <c r="C73" s="241" t="s">
        <v>437</v>
      </c>
      <c r="D73" s="250">
        <v>372000</v>
      </c>
      <c r="E73" s="267">
        <v>0.009</v>
      </c>
      <c r="F73" s="252" t="s">
        <v>402</v>
      </c>
    </row>
    <row r="74" spans="2:6" ht="12.75">
      <c r="B74" s="249">
        <v>16</v>
      </c>
      <c r="C74" s="303" t="s">
        <v>438</v>
      </c>
      <c r="D74" s="243">
        <v>372000</v>
      </c>
      <c r="E74" s="304">
        <v>0.03</v>
      </c>
      <c r="F74" s="305" t="s">
        <v>400</v>
      </c>
    </row>
    <row r="75" spans="2:6" ht="12.75">
      <c r="B75" s="249">
        <v>17</v>
      </c>
      <c r="C75" s="303" t="s">
        <v>439</v>
      </c>
      <c r="D75" s="243">
        <v>970000</v>
      </c>
      <c r="E75" s="304">
        <v>0.012</v>
      </c>
      <c r="F75" s="305" t="s">
        <v>400</v>
      </c>
    </row>
    <row r="76" spans="2:6" ht="12.75">
      <c r="B76" s="249">
        <v>18</v>
      </c>
      <c r="C76" s="303" t="s">
        <v>545</v>
      </c>
      <c r="D76" s="243">
        <v>1200000</v>
      </c>
      <c r="E76" s="304">
        <v>0.015</v>
      </c>
      <c r="F76" s="305" t="s">
        <v>400</v>
      </c>
    </row>
    <row r="77" spans="2:6" ht="12.75">
      <c r="B77" s="249">
        <v>19</v>
      </c>
      <c r="C77" s="241" t="s">
        <v>440</v>
      </c>
      <c r="D77" s="250">
        <v>1000000</v>
      </c>
      <c r="E77" s="267">
        <v>0.015</v>
      </c>
      <c r="F77" s="252" t="s">
        <v>402</v>
      </c>
    </row>
    <row r="78" spans="2:6" ht="12.75">
      <c r="B78" s="249">
        <v>20</v>
      </c>
      <c r="C78" s="241" t="s">
        <v>441</v>
      </c>
      <c r="D78" s="250">
        <v>1700000</v>
      </c>
      <c r="E78" s="267">
        <v>0.056</v>
      </c>
      <c r="F78" s="252" t="s">
        <v>394</v>
      </c>
    </row>
    <row r="79" spans="2:6" ht="13.5">
      <c r="B79" s="646" t="s">
        <v>404</v>
      </c>
      <c r="C79" s="647"/>
      <c r="D79" s="255">
        <f>SUM(D59:D78)</f>
        <v>18705000</v>
      </c>
      <c r="E79" s="256">
        <f>SUM(E59:E78)</f>
        <v>1.3909999999999998</v>
      </c>
      <c r="F79" s="257"/>
    </row>
    <row r="80" spans="2:6" ht="13.5">
      <c r="B80" s="648" t="s">
        <v>442</v>
      </c>
      <c r="C80" s="649"/>
      <c r="D80" s="253">
        <f>D79+D57+D35+D14</f>
        <v>49990000</v>
      </c>
      <c r="E80" s="254">
        <f>E14+E35+E57+E79</f>
        <v>9.439000000000002</v>
      </c>
      <c r="F80" s="258"/>
    </row>
    <row r="84" ht="12.75">
      <c r="D84" s="378"/>
    </row>
  </sheetData>
  <sheetProtection/>
  <mergeCells count="10">
    <mergeCell ref="B58:F58"/>
    <mergeCell ref="B79:C79"/>
    <mergeCell ref="B80:C80"/>
    <mergeCell ref="B2:F2"/>
    <mergeCell ref="B5:F5"/>
    <mergeCell ref="B14:C14"/>
    <mergeCell ref="B15:F15"/>
    <mergeCell ref="B35:C35"/>
    <mergeCell ref="B36:F36"/>
    <mergeCell ref="B57:C5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D200"/>
  <sheetViews>
    <sheetView zoomScalePageLayoutView="0" workbookViewId="0" topLeftCell="A1">
      <selection activeCell="B33" sqref="B33"/>
    </sheetView>
  </sheetViews>
  <sheetFormatPr defaultColWidth="9.140625" defaultRowHeight="12.75" customHeight="1"/>
  <cols>
    <col min="1" max="1" width="9.140625" style="1" customWidth="1"/>
    <col min="2" max="2" width="112.8515625" style="1" bestFit="1" customWidth="1"/>
    <col min="3" max="3" width="11.421875" style="1" customWidth="1"/>
    <col min="4" max="4" width="15.57421875" style="1" bestFit="1" customWidth="1"/>
    <col min="5" max="5" width="25.57421875" style="1" customWidth="1"/>
    <col min="6" max="16384" width="9.140625" style="1" customWidth="1"/>
  </cols>
  <sheetData>
    <row r="1" spans="2:4" ht="12.75" customHeight="1">
      <c r="B1" s="428" t="s">
        <v>374</v>
      </c>
      <c r="C1" s="428"/>
      <c r="D1" s="428"/>
    </row>
    <row r="2" ht="12.75" customHeight="1">
      <c r="B2" s="214" t="s">
        <v>302</v>
      </c>
    </row>
    <row r="3" ht="12.75" customHeight="1">
      <c r="B3" s="214"/>
    </row>
    <row r="4" ht="12.75" customHeight="1">
      <c r="B4" s="214" t="s">
        <v>303</v>
      </c>
    </row>
    <row r="5" ht="12.75" customHeight="1" thickBot="1">
      <c r="B5" s="214"/>
    </row>
    <row r="6" spans="2:4" ht="12.75" customHeight="1" thickBot="1">
      <c r="B6" s="219" t="s">
        <v>1</v>
      </c>
      <c r="C6" s="220" t="s">
        <v>291</v>
      </c>
      <c r="D6" s="226" t="s">
        <v>292</v>
      </c>
    </row>
    <row r="7" spans="2:4" ht="12.75" customHeight="1">
      <c r="B7" s="218" t="s">
        <v>86</v>
      </c>
      <c r="C7" s="221">
        <v>1</v>
      </c>
      <c r="D7" s="227" t="s">
        <v>293</v>
      </c>
    </row>
    <row r="8" spans="2:4" ht="12.75" customHeight="1">
      <c r="B8" s="114" t="s">
        <v>219</v>
      </c>
      <c r="C8" s="222">
        <v>4.4</v>
      </c>
      <c r="D8" s="228" t="s">
        <v>373</v>
      </c>
    </row>
    <row r="9" spans="2:4" ht="12.75" customHeight="1">
      <c r="B9" s="216" t="s">
        <v>355</v>
      </c>
      <c r="C9" s="222" t="s">
        <v>295</v>
      </c>
      <c r="D9" s="228" t="s">
        <v>373</v>
      </c>
    </row>
    <row r="10" spans="2:4" ht="12.75" customHeight="1">
      <c r="B10" s="216" t="s">
        <v>364</v>
      </c>
      <c r="C10" s="223">
        <v>3.5</v>
      </c>
      <c r="D10" s="228" t="s">
        <v>373</v>
      </c>
    </row>
    <row r="11" spans="2:4" ht="12.75" customHeight="1">
      <c r="B11" s="216" t="s">
        <v>296</v>
      </c>
      <c r="C11" s="224">
        <v>0.3</v>
      </c>
      <c r="D11" s="229" t="s">
        <v>293</v>
      </c>
    </row>
    <row r="12" spans="2:4" ht="12.75" customHeight="1">
      <c r="B12" s="216" t="s">
        <v>297</v>
      </c>
      <c r="C12" s="224">
        <v>0.9</v>
      </c>
      <c r="D12" s="229" t="s">
        <v>293</v>
      </c>
    </row>
    <row r="13" spans="2:4" ht="12.75" customHeight="1">
      <c r="B13" s="216" t="s">
        <v>298</v>
      </c>
      <c r="C13" s="224">
        <v>0.9</v>
      </c>
      <c r="D13" s="229" t="s">
        <v>293</v>
      </c>
    </row>
    <row r="14" spans="2:4" ht="12.75" customHeight="1">
      <c r="B14" s="216" t="s">
        <v>357</v>
      </c>
      <c r="C14" s="224">
        <v>0.9</v>
      </c>
      <c r="D14" s="229" t="s">
        <v>373</v>
      </c>
    </row>
    <row r="15" spans="2:4" ht="12.75" customHeight="1">
      <c r="B15" s="216" t="s">
        <v>359</v>
      </c>
      <c r="C15" s="224">
        <v>4</v>
      </c>
      <c r="D15" s="228" t="s">
        <v>373</v>
      </c>
    </row>
    <row r="16" spans="2:4" ht="12.75" customHeight="1">
      <c r="B16" s="216" t="s">
        <v>299</v>
      </c>
      <c r="C16" s="224">
        <v>1</v>
      </c>
      <c r="D16" s="229" t="s">
        <v>293</v>
      </c>
    </row>
    <row r="17" spans="2:4" ht="12.75" customHeight="1">
      <c r="B17" s="216" t="s">
        <v>300</v>
      </c>
      <c r="C17" s="224">
        <v>0.9</v>
      </c>
      <c r="D17" s="229" t="s">
        <v>293</v>
      </c>
    </row>
    <row r="18" spans="2:4" ht="12.75" customHeight="1">
      <c r="B18" s="216" t="s">
        <v>208</v>
      </c>
      <c r="C18" s="224">
        <v>2.5</v>
      </c>
      <c r="D18" s="229" t="s">
        <v>373</v>
      </c>
    </row>
    <row r="19" spans="2:4" ht="12.75" customHeight="1">
      <c r="B19" s="216" t="s">
        <v>361</v>
      </c>
      <c r="C19" s="223">
        <v>0.8</v>
      </c>
      <c r="D19" s="228" t="s">
        <v>373</v>
      </c>
    </row>
    <row r="20" spans="2:4" ht="12.75" customHeight="1">
      <c r="B20" s="216" t="s">
        <v>362</v>
      </c>
      <c r="C20" s="223">
        <v>4</v>
      </c>
      <c r="D20" s="228" t="s">
        <v>373</v>
      </c>
    </row>
    <row r="21" spans="2:4" ht="12.75" customHeight="1">
      <c r="B21" s="216" t="s">
        <v>370</v>
      </c>
      <c r="C21" s="223">
        <v>69</v>
      </c>
      <c r="D21" s="228" t="s">
        <v>373</v>
      </c>
    </row>
    <row r="22" spans="2:4" ht="12.75" customHeight="1">
      <c r="B22" s="216" t="s">
        <v>371</v>
      </c>
      <c r="C22" s="223">
        <v>21</v>
      </c>
      <c r="D22" s="228" t="s">
        <v>373</v>
      </c>
    </row>
    <row r="23" spans="2:4" ht="12.75" customHeight="1">
      <c r="B23" s="216" t="s">
        <v>372</v>
      </c>
      <c r="C23" s="223">
        <v>62</v>
      </c>
      <c r="D23" s="228" t="s">
        <v>373</v>
      </c>
    </row>
    <row r="24" spans="2:4" ht="12.75" customHeight="1">
      <c r="B24" s="216" t="s">
        <v>199</v>
      </c>
      <c r="C24" s="223">
        <v>0.1</v>
      </c>
      <c r="D24" s="228" t="s">
        <v>293</v>
      </c>
    </row>
    <row r="25" spans="2:4" ht="12.75" customHeight="1">
      <c r="B25" s="216" t="s">
        <v>198</v>
      </c>
      <c r="C25" s="223">
        <v>0.4</v>
      </c>
      <c r="D25" s="228" t="s">
        <v>293</v>
      </c>
    </row>
    <row r="26" spans="2:4" ht="12.75" customHeight="1">
      <c r="B26" s="216" t="s">
        <v>363</v>
      </c>
      <c r="C26" s="334" t="s">
        <v>585</v>
      </c>
      <c r="D26" s="228" t="s">
        <v>373</v>
      </c>
    </row>
    <row r="27" spans="2:4" ht="12.75" customHeight="1">
      <c r="B27" s="216" t="s">
        <v>243</v>
      </c>
      <c r="C27" s="223">
        <v>550</v>
      </c>
      <c r="D27" s="228" t="s">
        <v>373</v>
      </c>
    </row>
    <row r="28" spans="2:4" ht="12.75" customHeight="1" thickBot="1">
      <c r="B28" s="217" t="s">
        <v>358</v>
      </c>
      <c r="C28" s="225">
        <v>98.2</v>
      </c>
      <c r="D28" s="314" t="s">
        <v>373</v>
      </c>
    </row>
    <row r="29" ht="12.75" customHeight="1">
      <c r="B29" s="215"/>
    </row>
    <row r="30" ht="12.75" customHeight="1">
      <c r="B30" s="214" t="s">
        <v>304</v>
      </c>
    </row>
    <row r="31" ht="12.75" customHeight="1" thickBot="1">
      <c r="B31" s="214"/>
    </row>
    <row r="32" spans="2:4" ht="12.75" customHeight="1" thickBot="1">
      <c r="B32" s="219" t="s">
        <v>1</v>
      </c>
      <c r="C32" s="220" t="s">
        <v>291</v>
      </c>
      <c r="D32" s="226" t="s">
        <v>292</v>
      </c>
    </row>
    <row r="33" spans="2:4" ht="12.75" customHeight="1">
      <c r="B33" s="218" t="s">
        <v>305</v>
      </c>
      <c r="C33" s="230">
        <v>3.7</v>
      </c>
      <c r="D33" s="227" t="s">
        <v>293</v>
      </c>
    </row>
    <row r="34" spans="2:4" ht="12.75" customHeight="1">
      <c r="B34" s="216" t="s">
        <v>306</v>
      </c>
      <c r="C34" s="223" t="s">
        <v>83</v>
      </c>
      <c r="D34" s="229" t="s">
        <v>293</v>
      </c>
    </row>
    <row r="35" spans="2:4" ht="12.75" customHeight="1">
      <c r="B35" s="216" t="s">
        <v>353</v>
      </c>
      <c r="C35" s="223">
        <v>1.9</v>
      </c>
      <c r="D35" s="229" t="s">
        <v>373</v>
      </c>
    </row>
    <row r="36" spans="2:4" ht="12.75" customHeight="1">
      <c r="B36" s="216" t="s">
        <v>307</v>
      </c>
      <c r="C36" s="223">
        <v>0.3</v>
      </c>
      <c r="D36" s="229" t="s">
        <v>293</v>
      </c>
    </row>
    <row r="37" spans="2:4" ht="12.75" customHeight="1">
      <c r="B37" s="216" t="s">
        <v>308</v>
      </c>
      <c r="C37" s="223">
        <v>0.1</v>
      </c>
      <c r="D37" s="229" t="s">
        <v>293</v>
      </c>
    </row>
    <row r="38" spans="2:4" ht="12.75" customHeight="1">
      <c r="B38" s="216" t="s">
        <v>309</v>
      </c>
      <c r="C38" s="223">
        <v>1.4</v>
      </c>
      <c r="D38" s="229" t="s">
        <v>293</v>
      </c>
    </row>
    <row r="39" spans="2:4" ht="12.75" customHeight="1">
      <c r="B39" s="216" t="s">
        <v>310</v>
      </c>
      <c r="C39" s="223">
        <v>2.1</v>
      </c>
      <c r="D39" s="229" t="s">
        <v>293</v>
      </c>
    </row>
    <row r="40" spans="2:4" ht="12.75" customHeight="1">
      <c r="B40" s="216" t="s">
        <v>311</v>
      </c>
      <c r="C40" s="223">
        <v>0.3</v>
      </c>
      <c r="D40" s="229" t="s">
        <v>293</v>
      </c>
    </row>
    <row r="41" spans="2:4" ht="12.75" customHeight="1">
      <c r="B41" s="216" t="s">
        <v>312</v>
      </c>
      <c r="C41" s="223">
        <v>1.6</v>
      </c>
      <c r="D41" s="229" t="s">
        <v>293</v>
      </c>
    </row>
    <row r="42" spans="2:4" ht="12.75" customHeight="1">
      <c r="B42" s="216" t="s">
        <v>313</v>
      </c>
      <c r="C42" s="223">
        <v>1.1</v>
      </c>
      <c r="D42" s="229" t="s">
        <v>293</v>
      </c>
    </row>
    <row r="43" spans="2:4" ht="12.75" customHeight="1">
      <c r="B43" s="216" t="s">
        <v>356</v>
      </c>
      <c r="C43" s="223">
        <v>4.6</v>
      </c>
      <c r="D43" s="229" t="s">
        <v>373</v>
      </c>
    </row>
    <row r="44" spans="2:4" ht="12.75" customHeight="1">
      <c r="B44" s="366" t="s">
        <v>266</v>
      </c>
      <c r="C44" s="367">
        <v>1.6</v>
      </c>
      <c r="D44" s="368" t="s">
        <v>293</v>
      </c>
    </row>
    <row r="45" spans="2:4" ht="12.75" customHeight="1" thickBot="1">
      <c r="B45" s="217" t="s">
        <v>315</v>
      </c>
      <c r="C45" s="231">
        <v>0.5</v>
      </c>
      <c r="D45" s="232" t="s">
        <v>293</v>
      </c>
    </row>
    <row r="46" ht="12.75" customHeight="1">
      <c r="B46" s="214"/>
    </row>
    <row r="47" ht="12.75" customHeight="1">
      <c r="B47" s="214" t="s">
        <v>316</v>
      </c>
    </row>
    <row r="48" ht="12.75" customHeight="1">
      <c r="B48" s="214"/>
    </row>
    <row r="49" ht="12.75" customHeight="1">
      <c r="B49" s="214" t="s">
        <v>303</v>
      </c>
    </row>
    <row r="50" ht="12.75" customHeight="1" thickBot="1">
      <c r="B50" s="214"/>
    </row>
    <row r="51" spans="2:4" ht="12.75" customHeight="1" thickBot="1">
      <c r="B51" s="219" t="s">
        <v>1</v>
      </c>
      <c r="C51" s="220" t="s">
        <v>291</v>
      </c>
      <c r="D51" s="226" t="s">
        <v>292</v>
      </c>
    </row>
    <row r="52" spans="2:4" ht="12.75" customHeight="1">
      <c r="B52" s="268" t="s">
        <v>318</v>
      </c>
      <c r="C52" s="321" t="s">
        <v>295</v>
      </c>
      <c r="D52" s="229" t="s">
        <v>293</v>
      </c>
    </row>
    <row r="53" spans="2:4" ht="12.75" customHeight="1">
      <c r="B53" s="216" t="s">
        <v>96</v>
      </c>
      <c r="C53" s="322" t="s">
        <v>295</v>
      </c>
      <c r="D53" s="229" t="s">
        <v>293</v>
      </c>
    </row>
    <row r="54" spans="2:4" ht="12.75" customHeight="1">
      <c r="B54" s="216" t="s">
        <v>360</v>
      </c>
      <c r="C54" s="323">
        <v>5</v>
      </c>
      <c r="D54" s="228" t="s">
        <v>373</v>
      </c>
    </row>
    <row r="55" spans="2:4" ht="12.75" customHeight="1">
      <c r="B55" s="216" t="s">
        <v>365</v>
      </c>
      <c r="C55" s="322">
        <v>1.5</v>
      </c>
      <c r="D55" s="229" t="s">
        <v>373</v>
      </c>
    </row>
    <row r="56" spans="2:4" ht="12.75" customHeight="1">
      <c r="B56" s="216" t="s">
        <v>130</v>
      </c>
      <c r="C56" s="322">
        <v>1.5</v>
      </c>
      <c r="D56" s="229" t="s">
        <v>373</v>
      </c>
    </row>
    <row r="57" spans="2:4" ht="12.75" customHeight="1">
      <c r="B57" s="216" t="s">
        <v>366</v>
      </c>
      <c r="C57" s="322">
        <v>4.3</v>
      </c>
      <c r="D57" s="229" t="s">
        <v>373</v>
      </c>
    </row>
    <row r="58" spans="2:4" ht="12.75" customHeight="1">
      <c r="B58" s="299" t="s">
        <v>495</v>
      </c>
      <c r="C58" s="322">
        <v>0.2</v>
      </c>
      <c r="D58" s="229" t="s">
        <v>293</v>
      </c>
    </row>
    <row r="59" spans="2:4" ht="12.75" customHeight="1">
      <c r="B59" s="216" t="s">
        <v>367</v>
      </c>
      <c r="C59" s="322">
        <v>16</v>
      </c>
      <c r="D59" s="229" t="s">
        <v>373</v>
      </c>
    </row>
    <row r="60" spans="2:4" ht="12.75" customHeight="1">
      <c r="B60" s="216" t="s">
        <v>368</v>
      </c>
      <c r="C60" s="322">
        <v>21.5</v>
      </c>
      <c r="D60" s="229" t="s">
        <v>373</v>
      </c>
    </row>
    <row r="61" spans="2:4" ht="12.75" customHeight="1">
      <c r="B61" s="216" t="s">
        <v>369</v>
      </c>
      <c r="C61" s="322">
        <v>14</v>
      </c>
      <c r="D61" s="229" t="s">
        <v>373</v>
      </c>
    </row>
    <row r="62" spans="2:4" ht="12.75" customHeight="1">
      <c r="B62" s="216" t="s">
        <v>319</v>
      </c>
      <c r="C62" s="322">
        <v>0.6</v>
      </c>
      <c r="D62" s="229" t="s">
        <v>293</v>
      </c>
    </row>
    <row r="63" spans="2:4" ht="12.75" customHeight="1">
      <c r="B63" s="216" t="s">
        <v>320</v>
      </c>
      <c r="C63" s="322">
        <v>1.2</v>
      </c>
      <c r="D63" s="229" t="s">
        <v>293</v>
      </c>
    </row>
    <row r="64" spans="2:4" ht="12.75" customHeight="1">
      <c r="B64" s="216" t="s">
        <v>323</v>
      </c>
      <c r="C64" s="322">
        <v>0.3</v>
      </c>
      <c r="D64" s="229" t="s">
        <v>293</v>
      </c>
    </row>
    <row r="65" spans="2:4" ht="12.75" customHeight="1">
      <c r="B65" s="216" t="s">
        <v>324</v>
      </c>
      <c r="C65" s="322">
        <v>1.3</v>
      </c>
      <c r="D65" s="229" t="s">
        <v>293</v>
      </c>
    </row>
    <row r="66" spans="2:4" ht="12.75" customHeight="1">
      <c r="B66" s="216" t="s">
        <v>325</v>
      </c>
      <c r="C66" s="322">
        <v>10</v>
      </c>
      <c r="D66" s="229" t="s">
        <v>293</v>
      </c>
    </row>
    <row r="67" spans="2:4" ht="12.75" customHeight="1">
      <c r="B67" s="218" t="s">
        <v>301</v>
      </c>
      <c r="C67" s="324">
        <v>2.7</v>
      </c>
      <c r="D67" s="227" t="s">
        <v>293</v>
      </c>
    </row>
    <row r="68" spans="2:4" ht="12.75" customHeight="1">
      <c r="B68" s="216" t="s">
        <v>205</v>
      </c>
      <c r="C68" s="325">
        <v>2.5</v>
      </c>
      <c r="D68" s="308" t="s">
        <v>373</v>
      </c>
    </row>
    <row r="69" spans="2:4" ht="12.75" customHeight="1">
      <c r="B69" s="216" t="s">
        <v>209</v>
      </c>
      <c r="C69" s="325">
        <v>1.2</v>
      </c>
      <c r="D69" s="229" t="s">
        <v>293</v>
      </c>
    </row>
    <row r="70" spans="2:4" ht="12.75" customHeight="1" thickBot="1">
      <c r="B70" s="279" t="s">
        <v>507</v>
      </c>
      <c r="C70" s="281">
        <v>15.5</v>
      </c>
      <c r="D70" s="316" t="s">
        <v>293</v>
      </c>
    </row>
    <row r="71" ht="12.75" customHeight="1">
      <c r="B71" s="214"/>
    </row>
    <row r="72" ht="12.75" customHeight="1">
      <c r="B72" s="214" t="s">
        <v>304</v>
      </c>
    </row>
    <row r="73" ht="12.75" customHeight="1" thickBot="1">
      <c r="B73" s="214"/>
    </row>
    <row r="74" spans="2:4" ht="12.75" customHeight="1" thickBot="1">
      <c r="B74" s="219" t="s">
        <v>1</v>
      </c>
      <c r="C74" s="220" t="s">
        <v>291</v>
      </c>
      <c r="D74" s="226" t="s">
        <v>292</v>
      </c>
    </row>
    <row r="75" spans="2:4" ht="12.75" customHeight="1">
      <c r="B75" s="268" t="s">
        <v>86</v>
      </c>
      <c r="C75" s="269">
        <v>1</v>
      </c>
      <c r="D75" s="270" t="s">
        <v>293</v>
      </c>
    </row>
    <row r="76" spans="2:4" ht="12.75" customHeight="1">
      <c r="B76" s="114" t="s">
        <v>294</v>
      </c>
      <c r="C76" s="245" t="s">
        <v>295</v>
      </c>
      <c r="D76" s="228" t="s">
        <v>293</v>
      </c>
    </row>
    <row r="77" spans="2:4" ht="12.75" customHeight="1">
      <c r="B77" s="114" t="s">
        <v>219</v>
      </c>
      <c r="C77" s="222">
        <v>4.4</v>
      </c>
      <c r="D77" s="228" t="s">
        <v>373</v>
      </c>
    </row>
    <row r="78" spans="2:4" ht="12.75" customHeight="1">
      <c r="B78" s="216" t="s">
        <v>354</v>
      </c>
      <c r="C78" s="222">
        <v>0.9</v>
      </c>
      <c r="D78" s="228" t="s">
        <v>373</v>
      </c>
    </row>
    <row r="79" spans="2:4" ht="12.75" customHeight="1">
      <c r="B79" s="216" t="s">
        <v>326</v>
      </c>
      <c r="C79" s="223">
        <v>2</v>
      </c>
      <c r="D79" s="229" t="s">
        <v>293</v>
      </c>
    </row>
    <row r="80" spans="2:4" ht="12.75" customHeight="1">
      <c r="B80" s="216" t="s">
        <v>296</v>
      </c>
      <c r="C80" s="223">
        <v>0.3</v>
      </c>
      <c r="D80" s="229" t="s">
        <v>293</v>
      </c>
    </row>
    <row r="81" spans="2:4" ht="12.75" customHeight="1">
      <c r="B81" s="216" t="s">
        <v>314</v>
      </c>
      <c r="C81" s="223">
        <v>1.1</v>
      </c>
      <c r="D81" s="229" t="s">
        <v>293</v>
      </c>
    </row>
    <row r="82" spans="2:4" ht="12.75" customHeight="1">
      <c r="B82" s="216" t="s">
        <v>327</v>
      </c>
      <c r="C82" s="223">
        <v>0.4</v>
      </c>
      <c r="D82" s="229" t="s">
        <v>293</v>
      </c>
    </row>
    <row r="83" spans="2:4" ht="12.75" customHeight="1" thickBot="1">
      <c r="B83" s="217" t="s">
        <v>508</v>
      </c>
      <c r="C83" s="231">
        <v>0.1</v>
      </c>
      <c r="D83" s="232" t="s">
        <v>293</v>
      </c>
    </row>
    <row r="84" ht="12.75" customHeight="1">
      <c r="B84" s="214"/>
    </row>
    <row r="85" ht="12.75" customHeight="1">
      <c r="B85" s="214" t="s">
        <v>328</v>
      </c>
    </row>
    <row r="86" ht="12.75" customHeight="1">
      <c r="B86" s="214"/>
    </row>
    <row r="87" ht="12.75" customHeight="1">
      <c r="B87" s="214" t="s">
        <v>303</v>
      </c>
    </row>
    <row r="88" ht="12.75" customHeight="1" thickBot="1">
      <c r="B88" s="214"/>
    </row>
    <row r="89" spans="2:4" ht="12.75" customHeight="1" thickBot="1">
      <c r="B89" s="219" t="s">
        <v>1</v>
      </c>
      <c r="C89" s="220" t="s">
        <v>291</v>
      </c>
      <c r="D89" s="226" t="s">
        <v>292</v>
      </c>
    </row>
    <row r="90" spans="2:4" ht="12.75" customHeight="1">
      <c r="B90" s="216" t="s">
        <v>330</v>
      </c>
      <c r="C90" s="223">
        <v>2.9</v>
      </c>
      <c r="D90" s="229" t="s">
        <v>293</v>
      </c>
    </row>
    <row r="91" spans="2:4" ht="12.75" customHeight="1">
      <c r="B91" s="216" t="s">
        <v>331</v>
      </c>
      <c r="C91" s="223">
        <v>1.2</v>
      </c>
      <c r="D91" s="229" t="s">
        <v>293</v>
      </c>
    </row>
    <row r="92" spans="2:4" ht="12.75" customHeight="1">
      <c r="B92" s="216" t="s">
        <v>332</v>
      </c>
      <c r="C92" s="223" t="s">
        <v>295</v>
      </c>
      <c r="D92" s="229" t="s">
        <v>293</v>
      </c>
    </row>
    <row r="93" spans="2:4" ht="12.75" customHeight="1">
      <c r="B93" s="216" t="s">
        <v>317</v>
      </c>
      <c r="C93" s="223" t="s">
        <v>295</v>
      </c>
      <c r="D93" s="229" t="s">
        <v>293</v>
      </c>
    </row>
    <row r="94" spans="2:4" ht="12.75" customHeight="1">
      <c r="B94" s="216" t="s">
        <v>333</v>
      </c>
      <c r="C94" s="223" t="s">
        <v>334</v>
      </c>
      <c r="D94" s="229" t="s">
        <v>293</v>
      </c>
    </row>
    <row r="95" spans="2:4" ht="12.75" customHeight="1">
      <c r="B95" s="216" t="s">
        <v>335</v>
      </c>
      <c r="C95" s="223">
        <v>2.8</v>
      </c>
      <c r="D95" s="229" t="s">
        <v>293</v>
      </c>
    </row>
    <row r="96" spans="2:4" ht="12.75" customHeight="1">
      <c r="B96" s="216" t="s">
        <v>336</v>
      </c>
      <c r="C96" s="223">
        <v>3.6</v>
      </c>
      <c r="D96" s="229" t="s">
        <v>293</v>
      </c>
    </row>
    <row r="97" spans="2:4" ht="12.75" customHeight="1">
      <c r="B97" s="216" t="s">
        <v>337</v>
      </c>
      <c r="C97" s="223">
        <v>4.7</v>
      </c>
      <c r="D97" s="229" t="s">
        <v>293</v>
      </c>
    </row>
    <row r="98" spans="2:4" ht="12.75" customHeight="1">
      <c r="B98" s="216" t="s">
        <v>494</v>
      </c>
      <c r="C98" s="223">
        <v>0.2</v>
      </c>
      <c r="D98" s="229" t="s">
        <v>293</v>
      </c>
    </row>
    <row r="99" spans="2:4" ht="12.75" customHeight="1">
      <c r="B99" s="216" t="s">
        <v>568</v>
      </c>
      <c r="C99" s="223">
        <v>3.5</v>
      </c>
      <c r="D99" s="329" t="s">
        <v>567</v>
      </c>
    </row>
    <row r="100" spans="2:4" ht="12.75" customHeight="1">
      <c r="B100" s="216" t="s">
        <v>497</v>
      </c>
      <c r="C100" s="223">
        <v>1.6</v>
      </c>
      <c r="D100" s="329" t="s">
        <v>567</v>
      </c>
    </row>
    <row r="101" spans="2:4" ht="12.75" customHeight="1">
      <c r="B101" s="216" t="s">
        <v>496</v>
      </c>
      <c r="C101" s="223">
        <v>0.5</v>
      </c>
      <c r="D101" s="329" t="s">
        <v>567</v>
      </c>
    </row>
    <row r="102" spans="2:4" ht="12.75" customHeight="1">
      <c r="B102" s="216" t="s">
        <v>338</v>
      </c>
      <c r="C102" s="223">
        <v>5.8</v>
      </c>
      <c r="D102" s="229" t="s">
        <v>293</v>
      </c>
    </row>
    <row r="103" spans="2:4" ht="12.75" customHeight="1">
      <c r="B103" s="216" t="s">
        <v>343</v>
      </c>
      <c r="C103" s="223">
        <v>3</v>
      </c>
      <c r="D103" s="229" t="s">
        <v>293</v>
      </c>
    </row>
    <row r="104" spans="2:4" ht="12.75" customHeight="1">
      <c r="B104" s="216" t="s">
        <v>44</v>
      </c>
      <c r="C104" s="223">
        <v>0.7</v>
      </c>
      <c r="D104" s="229" t="s">
        <v>293</v>
      </c>
    </row>
    <row r="105" spans="2:4" ht="12.75" customHeight="1">
      <c r="B105" s="216" t="s">
        <v>248</v>
      </c>
      <c r="C105" s="261">
        <v>10</v>
      </c>
      <c r="D105" s="228" t="s">
        <v>373</v>
      </c>
    </row>
    <row r="106" spans="2:4" ht="12.75" customHeight="1">
      <c r="B106" s="216" t="s">
        <v>249</v>
      </c>
      <c r="C106" s="223">
        <v>5.5</v>
      </c>
      <c r="D106" s="229" t="s">
        <v>373</v>
      </c>
    </row>
    <row r="107" spans="2:4" ht="12.75" customHeight="1">
      <c r="B107" s="216" t="s">
        <v>321</v>
      </c>
      <c r="C107" s="223">
        <v>1</v>
      </c>
      <c r="D107" s="229" t="s">
        <v>293</v>
      </c>
    </row>
    <row r="108" spans="2:4" ht="12.75" customHeight="1">
      <c r="B108" s="216" t="s">
        <v>213</v>
      </c>
      <c r="C108" s="223">
        <v>2.3</v>
      </c>
      <c r="D108" s="229" t="s">
        <v>293</v>
      </c>
    </row>
    <row r="109" spans="2:4" ht="12.75" customHeight="1">
      <c r="B109" s="216" t="s">
        <v>66</v>
      </c>
      <c r="C109" s="223">
        <v>4.4</v>
      </c>
      <c r="D109" s="229" t="s">
        <v>293</v>
      </c>
    </row>
    <row r="110" spans="2:4" ht="12.75" customHeight="1">
      <c r="B110" s="216" t="s">
        <v>72</v>
      </c>
      <c r="C110" s="223">
        <v>2.9</v>
      </c>
      <c r="D110" s="229" t="s">
        <v>293</v>
      </c>
    </row>
    <row r="111" spans="2:4" ht="12.75" customHeight="1">
      <c r="B111" s="216" t="s">
        <v>345</v>
      </c>
      <c r="C111" s="223">
        <v>0.6</v>
      </c>
      <c r="D111" s="229" t="s">
        <v>293</v>
      </c>
    </row>
    <row r="112" spans="2:4" ht="12.75" customHeight="1">
      <c r="B112" s="216" t="s">
        <v>346</v>
      </c>
      <c r="C112" s="223">
        <v>2.6</v>
      </c>
      <c r="D112" s="229" t="s">
        <v>293</v>
      </c>
    </row>
    <row r="113" spans="2:4" ht="12.75" customHeight="1" thickBot="1">
      <c r="B113" s="279" t="s">
        <v>586</v>
      </c>
      <c r="C113" s="280">
        <v>2.615</v>
      </c>
      <c r="D113" s="283" t="s">
        <v>293</v>
      </c>
    </row>
    <row r="114" spans="2:4" ht="12.75" customHeight="1">
      <c r="B114" s="326"/>
      <c r="C114" s="327"/>
      <c r="D114" s="328"/>
    </row>
    <row r="115" ht="12.75" customHeight="1">
      <c r="B115" s="214" t="s">
        <v>304</v>
      </c>
    </row>
    <row r="116" ht="12.75" customHeight="1" thickBot="1">
      <c r="B116" s="214"/>
    </row>
    <row r="117" spans="2:4" ht="12.75" customHeight="1" thickBot="1">
      <c r="B117" s="219" t="s">
        <v>1</v>
      </c>
      <c r="C117" s="220" t="s">
        <v>291</v>
      </c>
      <c r="D117" s="226" t="s">
        <v>292</v>
      </c>
    </row>
    <row r="118" spans="2:4" ht="12.75" customHeight="1">
      <c r="B118" s="218" t="s">
        <v>318</v>
      </c>
      <c r="C118" s="230" t="s">
        <v>295</v>
      </c>
      <c r="D118" s="227" t="s">
        <v>293</v>
      </c>
    </row>
    <row r="119" spans="2:4" ht="12.75" customHeight="1">
      <c r="B119" s="216" t="s">
        <v>96</v>
      </c>
      <c r="C119" s="223" t="s">
        <v>295</v>
      </c>
      <c r="D119" s="229" t="s">
        <v>293</v>
      </c>
    </row>
    <row r="120" spans="2:4" ht="12.75" customHeight="1">
      <c r="B120" s="216" t="s">
        <v>365</v>
      </c>
      <c r="C120" s="223">
        <v>1.5</v>
      </c>
      <c r="D120" s="228" t="s">
        <v>373</v>
      </c>
    </row>
    <row r="121" spans="2:4" ht="12.75" customHeight="1">
      <c r="B121" s="216" t="s">
        <v>130</v>
      </c>
      <c r="C121" s="223">
        <v>1.5</v>
      </c>
      <c r="D121" s="228" t="s">
        <v>373</v>
      </c>
    </row>
    <row r="122" spans="2:4" ht="12.75" customHeight="1">
      <c r="B122" s="216" t="s">
        <v>355</v>
      </c>
      <c r="C122" s="222" t="s">
        <v>295</v>
      </c>
      <c r="D122" s="228" t="s">
        <v>373</v>
      </c>
    </row>
    <row r="123" spans="2:4" ht="12.75" customHeight="1">
      <c r="B123" s="216" t="s">
        <v>364</v>
      </c>
      <c r="C123" s="223">
        <v>3.5</v>
      </c>
      <c r="D123" s="228" t="s">
        <v>373</v>
      </c>
    </row>
    <row r="124" spans="2:4" ht="12.75" customHeight="1">
      <c r="B124" s="299" t="s">
        <v>495</v>
      </c>
      <c r="C124" s="322">
        <v>0.2</v>
      </c>
      <c r="D124" s="229" t="s">
        <v>293</v>
      </c>
    </row>
    <row r="125" spans="2:4" ht="12.75" customHeight="1">
      <c r="B125" s="216" t="s">
        <v>298</v>
      </c>
      <c r="C125" s="223">
        <v>0.9</v>
      </c>
      <c r="D125" s="229" t="s">
        <v>293</v>
      </c>
    </row>
    <row r="126" spans="2:4" ht="12.75" customHeight="1">
      <c r="B126" s="216" t="s">
        <v>297</v>
      </c>
      <c r="C126" s="223">
        <v>0.9</v>
      </c>
      <c r="D126" s="229" t="s">
        <v>293</v>
      </c>
    </row>
    <row r="127" spans="2:4" ht="12.75" customHeight="1">
      <c r="B127" s="216" t="s">
        <v>359</v>
      </c>
      <c r="C127" s="224">
        <v>4</v>
      </c>
      <c r="D127" s="228" t="s">
        <v>373</v>
      </c>
    </row>
    <row r="128" spans="2:4" ht="12.75" customHeight="1">
      <c r="B128" s="216" t="s">
        <v>319</v>
      </c>
      <c r="C128" s="223">
        <v>0.6</v>
      </c>
      <c r="D128" s="229" t="s">
        <v>293</v>
      </c>
    </row>
    <row r="129" spans="2:4" ht="12.75" customHeight="1">
      <c r="B129" s="216" t="s">
        <v>320</v>
      </c>
      <c r="C129" s="223">
        <v>1.2</v>
      </c>
      <c r="D129" s="229" t="s">
        <v>293</v>
      </c>
    </row>
    <row r="130" spans="2:4" ht="12.75" customHeight="1">
      <c r="B130" s="216" t="s">
        <v>321</v>
      </c>
      <c r="C130" s="223">
        <v>8.8</v>
      </c>
      <c r="D130" s="229" t="s">
        <v>293</v>
      </c>
    </row>
    <row r="131" spans="2:4" ht="12.75" customHeight="1">
      <c r="B131" s="216" t="s">
        <v>322</v>
      </c>
      <c r="C131" s="223">
        <v>6</v>
      </c>
      <c r="D131" s="229" t="s">
        <v>293</v>
      </c>
    </row>
    <row r="132" spans="2:4" ht="12.75" customHeight="1">
      <c r="B132" s="216" t="s">
        <v>325</v>
      </c>
      <c r="C132" s="223">
        <v>10</v>
      </c>
      <c r="D132" s="229" t="s">
        <v>293</v>
      </c>
    </row>
    <row r="133" spans="2:4" ht="12.75" customHeight="1">
      <c r="B133" s="216" t="s">
        <v>357</v>
      </c>
      <c r="C133" s="224">
        <v>0.9</v>
      </c>
      <c r="D133" s="229" t="s">
        <v>373</v>
      </c>
    </row>
    <row r="134" spans="2:4" ht="12.75" customHeight="1">
      <c r="B134" s="216" t="s">
        <v>299</v>
      </c>
      <c r="C134" s="223">
        <v>1</v>
      </c>
      <c r="D134" s="229" t="s">
        <v>293</v>
      </c>
    </row>
    <row r="135" spans="2:4" ht="12.75" customHeight="1">
      <c r="B135" s="216" t="s">
        <v>300</v>
      </c>
      <c r="C135" s="223">
        <v>0.9</v>
      </c>
      <c r="D135" s="229" t="s">
        <v>293</v>
      </c>
    </row>
    <row r="136" spans="2:4" ht="12.75" customHeight="1">
      <c r="B136" s="216" t="s">
        <v>372</v>
      </c>
      <c r="C136" s="223">
        <v>62</v>
      </c>
      <c r="D136" s="228" t="s">
        <v>373</v>
      </c>
    </row>
    <row r="137" spans="2:4" ht="12.75" customHeight="1">
      <c r="B137" s="216" t="s">
        <v>370</v>
      </c>
      <c r="C137" s="223">
        <v>69</v>
      </c>
      <c r="D137" s="228" t="s">
        <v>373</v>
      </c>
    </row>
    <row r="138" spans="2:4" ht="12.75" customHeight="1">
      <c r="B138" s="216" t="s">
        <v>371</v>
      </c>
      <c r="C138" s="223">
        <v>21</v>
      </c>
      <c r="D138" s="228" t="s">
        <v>373</v>
      </c>
    </row>
    <row r="139" spans="2:4" ht="12.75" customHeight="1">
      <c r="B139" s="216" t="s">
        <v>243</v>
      </c>
      <c r="C139" s="223">
        <v>550</v>
      </c>
      <c r="D139" s="228" t="s">
        <v>373</v>
      </c>
    </row>
    <row r="140" spans="2:4" ht="12.75" customHeight="1">
      <c r="B140" s="218" t="s">
        <v>358</v>
      </c>
      <c r="C140" s="221">
        <v>98.2</v>
      </c>
      <c r="D140" s="282" t="s">
        <v>373</v>
      </c>
    </row>
    <row r="141" spans="2:4" ht="12.75" customHeight="1" thickBot="1">
      <c r="B141" s="217" t="s">
        <v>363</v>
      </c>
      <c r="C141" s="225"/>
      <c r="D141" s="335" t="s">
        <v>373</v>
      </c>
    </row>
    <row r="142" spans="2:4" ht="12.75" customHeight="1">
      <c r="B142" s="326"/>
      <c r="C142" s="330"/>
      <c r="D142" s="331"/>
    </row>
    <row r="143" ht="12.75" customHeight="1">
      <c r="B143" s="214" t="s">
        <v>347</v>
      </c>
    </row>
    <row r="144" ht="12.75" customHeight="1">
      <c r="B144" s="214"/>
    </row>
    <row r="145" ht="12.75" customHeight="1" thickBot="1">
      <c r="B145" s="214" t="s">
        <v>303</v>
      </c>
    </row>
    <row r="146" spans="2:4" ht="12.75" customHeight="1" thickBot="1">
      <c r="B146" s="219" t="s">
        <v>1</v>
      </c>
      <c r="C146" s="220" t="s">
        <v>291</v>
      </c>
      <c r="D146" s="226" t="s">
        <v>292</v>
      </c>
    </row>
    <row r="147" spans="2:4" ht="12.75" customHeight="1">
      <c r="B147" s="218" t="s">
        <v>20</v>
      </c>
      <c r="C147" s="230">
        <v>14</v>
      </c>
      <c r="D147" s="227" t="s">
        <v>293</v>
      </c>
    </row>
    <row r="148" spans="2:4" ht="12.75" customHeight="1">
      <c r="B148" s="216" t="s">
        <v>22</v>
      </c>
      <c r="C148" s="223">
        <v>12.5</v>
      </c>
      <c r="D148" s="229" t="s">
        <v>293</v>
      </c>
    </row>
    <row r="149" spans="2:4" ht="12.75" customHeight="1">
      <c r="B149" s="216" t="s">
        <v>348</v>
      </c>
      <c r="C149" s="223">
        <v>2.7</v>
      </c>
      <c r="D149" s="229" t="s">
        <v>293</v>
      </c>
    </row>
    <row r="150" spans="2:4" ht="12.75" customHeight="1">
      <c r="B150" s="218" t="s">
        <v>329</v>
      </c>
      <c r="C150" s="230" t="s">
        <v>295</v>
      </c>
      <c r="D150" s="227" t="s">
        <v>293</v>
      </c>
    </row>
    <row r="151" spans="2:4" ht="12.75" customHeight="1">
      <c r="B151" s="216" t="s">
        <v>21</v>
      </c>
      <c r="C151" s="223">
        <v>5.1</v>
      </c>
      <c r="D151" s="229" t="s">
        <v>293</v>
      </c>
    </row>
    <row r="152" spans="2:4" ht="12.75" customHeight="1">
      <c r="B152" s="216" t="s">
        <v>510</v>
      </c>
      <c r="C152" s="223">
        <v>3.8</v>
      </c>
      <c r="D152" s="329" t="s">
        <v>567</v>
      </c>
    </row>
    <row r="153" spans="2:4" ht="12.75" customHeight="1">
      <c r="B153" s="216" t="s">
        <v>498</v>
      </c>
      <c r="C153" s="223">
        <v>0.8</v>
      </c>
      <c r="D153" s="329" t="s">
        <v>567</v>
      </c>
    </row>
    <row r="154" spans="2:4" ht="12.75" customHeight="1">
      <c r="B154" s="216" t="s">
        <v>499</v>
      </c>
      <c r="C154" s="223">
        <v>2.2</v>
      </c>
      <c r="D154" s="329" t="s">
        <v>567</v>
      </c>
    </row>
    <row r="155" spans="2:4" ht="12.75" customHeight="1">
      <c r="B155" s="216" t="s">
        <v>349</v>
      </c>
      <c r="C155" s="223">
        <v>11.3</v>
      </c>
      <c r="D155" s="229" t="s">
        <v>293</v>
      </c>
    </row>
    <row r="156" spans="2:4" ht="12.75" customHeight="1">
      <c r="B156" s="216" t="s">
        <v>322</v>
      </c>
      <c r="C156" s="223">
        <v>6</v>
      </c>
      <c r="D156" s="229" t="s">
        <v>293</v>
      </c>
    </row>
    <row r="157" spans="2:4" ht="12.75" customHeight="1">
      <c r="B157" s="216" t="s">
        <v>339</v>
      </c>
      <c r="C157" s="223">
        <v>19</v>
      </c>
      <c r="D157" s="229" t="s">
        <v>293</v>
      </c>
    </row>
    <row r="158" spans="2:4" ht="12.75" customHeight="1">
      <c r="B158" s="216" t="s">
        <v>340</v>
      </c>
      <c r="C158" s="223">
        <v>3.5</v>
      </c>
      <c r="D158" s="229" t="s">
        <v>293</v>
      </c>
    </row>
    <row r="159" spans="2:4" ht="12.75" customHeight="1">
      <c r="B159" s="216" t="s">
        <v>341</v>
      </c>
      <c r="C159" s="223">
        <v>2.3</v>
      </c>
      <c r="D159" s="229" t="s">
        <v>293</v>
      </c>
    </row>
    <row r="160" spans="2:4" ht="12.75" customHeight="1">
      <c r="B160" s="216" t="s">
        <v>342</v>
      </c>
      <c r="C160" s="223">
        <v>3.6</v>
      </c>
      <c r="D160" s="229" t="s">
        <v>293</v>
      </c>
    </row>
    <row r="161" spans="2:4" ht="12.75" customHeight="1">
      <c r="B161" s="216" t="s">
        <v>522</v>
      </c>
      <c r="C161" s="223">
        <v>0.35</v>
      </c>
      <c r="D161" s="229" t="s">
        <v>293</v>
      </c>
    </row>
    <row r="162" spans="2:4" ht="12.75" customHeight="1">
      <c r="B162" s="216" t="s">
        <v>350</v>
      </c>
      <c r="C162" s="223">
        <v>9.6</v>
      </c>
      <c r="D162" s="229" t="s">
        <v>293</v>
      </c>
    </row>
    <row r="163" spans="2:4" ht="12.75" customHeight="1">
      <c r="B163" s="216" t="s">
        <v>509</v>
      </c>
      <c r="C163" s="223">
        <v>4.8</v>
      </c>
      <c r="D163" s="229" t="s">
        <v>293</v>
      </c>
    </row>
    <row r="164" spans="2:4" ht="12.75" customHeight="1">
      <c r="B164" s="216" t="s">
        <v>351</v>
      </c>
      <c r="C164" s="223">
        <v>3.9</v>
      </c>
      <c r="D164" s="229" t="s">
        <v>293</v>
      </c>
    </row>
    <row r="165" spans="2:4" ht="12.75" customHeight="1">
      <c r="B165" s="216" t="s">
        <v>511</v>
      </c>
      <c r="C165" s="223">
        <v>7.8</v>
      </c>
      <c r="D165" s="229" t="s">
        <v>293</v>
      </c>
    </row>
    <row r="166" spans="2:4" ht="12.75" customHeight="1">
      <c r="B166" s="216" t="s">
        <v>352</v>
      </c>
      <c r="C166" s="223">
        <v>3.9</v>
      </c>
      <c r="D166" s="229" t="s">
        <v>293</v>
      </c>
    </row>
    <row r="167" spans="2:4" ht="12.75" customHeight="1" thickBot="1">
      <c r="B167" s="217" t="s">
        <v>58</v>
      </c>
      <c r="C167" s="231">
        <v>2.8</v>
      </c>
      <c r="D167" s="232" t="s">
        <v>293</v>
      </c>
    </row>
    <row r="168" ht="12.75" customHeight="1">
      <c r="B168" s="214"/>
    </row>
    <row r="169" ht="12.75" customHeight="1">
      <c r="B169" s="214" t="s">
        <v>304</v>
      </c>
    </row>
    <row r="170" ht="12.75" customHeight="1" thickBot="1">
      <c r="B170" s="214"/>
    </row>
    <row r="171" spans="2:4" ht="12.75" customHeight="1" thickBot="1">
      <c r="B171" s="219" t="s">
        <v>1</v>
      </c>
      <c r="C171" s="220" t="s">
        <v>291</v>
      </c>
      <c r="D171" s="226" t="s">
        <v>292</v>
      </c>
    </row>
    <row r="172" spans="2:4" ht="12.75" customHeight="1">
      <c r="B172" s="216" t="s">
        <v>331</v>
      </c>
      <c r="C172" s="223">
        <v>1.2</v>
      </c>
      <c r="D172" s="229" t="s">
        <v>293</v>
      </c>
    </row>
    <row r="173" spans="2:4" ht="12.75" customHeight="1">
      <c r="B173" s="216" t="s">
        <v>332</v>
      </c>
      <c r="C173" s="223" t="s">
        <v>295</v>
      </c>
      <c r="D173" s="229" t="s">
        <v>293</v>
      </c>
    </row>
    <row r="174" spans="2:4" ht="12.75" customHeight="1">
      <c r="B174" s="216" t="s">
        <v>360</v>
      </c>
      <c r="C174" s="222">
        <v>5</v>
      </c>
      <c r="D174" s="228" t="s">
        <v>373</v>
      </c>
    </row>
    <row r="175" spans="2:4" ht="12.75" customHeight="1">
      <c r="B175" s="216" t="s">
        <v>330</v>
      </c>
      <c r="C175" s="223">
        <v>2.9</v>
      </c>
      <c r="D175" s="229" t="s">
        <v>293</v>
      </c>
    </row>
    <row r="176" spans="2:4" ht="12.75" customHeight="1">
      <c r="B176" s="216" t="s">
        <v>335</v>
      </c>
      <c r="C176" s="223">
        <v>2.8</v>
      </c>
      <c r="D176" s="229" t="s">
        <v>293</v>
      </c>
    </row>
    <row r="177" spans="2:4" ht="12.75" customHeight="1">
      <c r="B177" s="216" t="s">
        <v>336</v>
      </c>
      <c r="C177" s="223">
        <v>3.6</v>
      </c>
      <c r="D177" s="329" t="s">
        <v>567</v>
      </c>
    </row>
    <row r="178" spans="2:4" ht="12.75" customHeight="1">
      <c r="B178" s="216" t="s">
        <v>337</v>
      </c>
      <c r="C178" s="223">
        <v>4.7</v>
      </c>
      <c r="D178" s="329" t="s">
        <v>567</v>
      </c>
    </row>
    <row r="179" spans="2:4" ht="12.75" customHeight="1">
      <c r="B179" s="216" t="s">
        <v>366</v>
      </c>
      <c r="C179" s="223">
        <v>4.3</v>
      </c>
      <c r="D179" s="228" t="s">
        <v>373</v>
      </c>
    </row>
    <row r="180" spans="2:4" ht="12.75" customHeight="1">
      <c r="B180" s="216" t="s">
        <v>496</v>
      </c>
      <c r="C180" s="223">
        <v>0.5</v>
      </c>
      <c r="D180" s="329" t="s">
        <v>567</v>
      </c>
    </row>
    <row r="181" spans="2:4" ht="12.75" customHeight="1">
      <c r="B181" s="216" t="s">
        <v>367</v>
      </c>
      <c r="C181" s="223">
        <v>16</v>
      </c>
      <c r="D181" s="228" t="s">
        <v>373</v>
      </c>
    </row>
    <row r="182" spans="2:4" ht="12.75" customHeight="1">
      <c r="B182" s="216" t="s">
        <v>368</v>
      </c>
      <c r="C182" s="223">
        <v>21.5</v>
      </c>
      <c r="D182" s="228" t="s">
        <v>373</v>
      </c>
    </row>
    <row r="183" spans="2:4" ht="12.75" customHeight="1">
      <c r="B183" s="216" t="s">
        <v>369</v>
      </c>
      <c r="C183" s="223">
        <v>14</v>
      </c>
      <c r="D183" s="228" t="s">
        <v>373</v>
      </c>
    </row>
    <row r="184" spans="2:4" ht="12.75" customHeight="1">
      <c r="B184" s="216" t="s">
        <v>249</v>
      </c>
      <c r="C184" s="223">
        <v>5.5</v>
      </c>
      <c r="D184" s="228" t="s">
        <v>373</v>
      </c>
    </row>
    <row r="185" spans="2:4" ht="12.75" customHeight="1">
      <c r="B185" s="216" t="s">
        <v>338</v>
      </c>
      <c r="C185" s="223">
        <v>5.8</v>
      </c>
      <c r="D185" s="229" t="s">
        <v>293</v>
      </c>
    </row>
    <row r="186" spans="2:4" ht="12.75" customHeight="1">
      <c r="B186" s="216" t="s">
        <v>323</v>
      </c>
      <c r="C186" s="223">
        <v>0.3</v>
      </c>
      <c r="D186" s="229" t="s">
        <v>293</v>
      </c>
    </row>
    <row r="187" spans="2:4" ht="12.75" customHeight="1">
      <c r="B187" s="216" t="s">
        <v>341</v>
      </c>
      <c r="C187" s="223">
        <v>2.3</v>
      </c>
      <c r="D187" s="229" t="s">
        <v>293</v>
      </c>
    </row>
    <row r="188" spans="2:4" ht="12.75" customHeight="1">
      <c r="B188" s="216" t="s">
        <v>342</v>
      </c>
      <c r="C188" s="223">
        <v>3.6</v>
      </c>
      <c r="D188" s="229" t="s">
        <v>293</v>
      </c>
    </row>
    <row r="189" spans="2:4" ht="12.75" customHeight="1">
      <c r="B189" s="216" t="s">
        <v>344</v>
      </c>
      <c r="C189" s="223">
        <v>5.7</v>
      </c>
      <c r="D189" s="229" t="s">
        <v>293</v>
      </c>
    </row>
    <row r="190" spans="2:4" ht="12.75" customHeight="1">
      <c r="B190" s="216" t="s">
        <v>324</v>
      </c>
      <c r="C190" s="223">
        <v>1.3</v>
      </c>
      <c r="D190" s="229" t="s">
        <v>293</v>
      </c>
    </row>
    <row r="191" spans="2:4" ht="12.75" customHeight="1">
      <c r="B191" s="216" t="s">
        <v>325</v>
      </c>
      <c r="C191" s="223">
        <v>10</v>
      </c>
      <c r="D191" s="229" t="s">
        <v>293</v>
      </c>
    </row>
    <row r="192" spans="2:4" ht="12.75" customHeight="1">
      <c r="B192" s="216" t="s">
        <v>205</v>
      </c>
      <c r="C192" s="223">
        <v>2.5</v>
      </c>
      <c r="D192" s="308" t="s">
        <v>373</v>
      </c>
    </row>
    <row r="193" spans="2:4" ht="12.75" customHeight="1">
      <c r="B193" s="216" t="s">
        <v>301</v>
      </c>
      <c r="C193" s="223">
        <v>2.7</v>
      </c>
      <c r="D193" s="229" t="s">
        <v>293</v>
      </c>
    </row>
    <row r="194" spans="2:4" ht="12.75" customHeight="1">
      <c r="B194" s="216" t="s">
        <v>345</v>
      </c>
      <c r="C194" s="223">
        <v>0.6</v>
      </c>
      <c r="D194" s="229" t="s">
        <v>293</v>
      </c>
    </row>
    <row r="195" spans="2:4" ht="12.75" customHeight="1">
      <c r="B195" s="216" t="s">
        <v>346</v>
      </c>
      <c r="C195" s="223">
        <v>2.6</v>
      </c>
      <c r="D195" s="229" t="s">
        <v>293</v>
      </c>
    </row>
    <row r="196" spans="2:4" ht="12.75" customHeight="1">
      <c r="B196" s="216" t="s">
        <v>361</v>
      </c>
      <c r="C196" s="223">
        <v>0.8</v>
      </c>
      <c r="D196" s="228" t="s">
        <v>373</v>
      </c>
    </row>
    <row r="197" spans="2:4" ht="12.75" customHeight="1">
      <c r="B197" s="216" t="s">
        <v>362</v>
      </c>
      <c r="C197" s="223">
        <v>4</v>
      </c>
      <c r="D197" s="228" t="s">
        <v>373</v>
      </c>
    </row>
    <row r="198" spans="2:4" ht="12.75" customHeight="1">
      <c r="B198" s="216" t="s">
        <v>208</v>
      </c>
      <c r="C198" s="224">
        <v>2.5</v>
      </c>
      <c r="D198" s="229" t="s">
        <v>373</v>
      </c>
    </row>
    <row r="199" spans="2:4" ht="12.75" customHeight="1">
      <c r="B199" s="218" t="s">
        <v>209</v>
      </c>
      <c r="C199" s="221">
        <v>1.2</v>
      </c>
      <c r="D199" s="227" t="s">
        <v>293</v>
      </c>
    </row>
    <row r="200" spans="2:4" ht="12.75" customHeight="1" thickBot="1">
      <c r="B200" s="279" t="s">
        <v>507</v>
      </c>
      <c r="C200" s="281">
        <v>15.5</v>
      </c>
      <c r="D200" s="316" t="s">
        <v>293</v>
      </c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Farkašová, Lucia</dc:creator>
  <cp:keywords/>
  <dc:description/>
  <cp:lastModifiedBy>Farkašová, Lucia</cp:lastModifiedBy>
  <cp:lastPrinted>2011-10-03T09:05:24Z</cp:lastPrinted>
  <dcterms:created xsi:type="dcterms:W3CDTF">2011-08-17T05:15:39Z</dcterms:created>
  <dcterms:modified xsi:type="dcterms:W3CDTF">2011-11-03T07:46:05Z</dcterms:modified>
  <cp:category/>
  <cp:version/>
  <cp:contentType/>
  <cp:contentStatus/>
</cp:coreProperties>
</file>