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45" tabRatio="703" activeTab="0"/>
  </bookViews>
  <sheets>
    <sheet name="porovnanie Cash flow" sheetId="1" r:id="rId1"/>
  </sheets>
  <externalReferences>
    <externalReference r:id="rId4"/>
  </externalReferences>
  <definedNames>
    <definedName name="d" hidden="1">{#N/A,#N/A,FALSE,"IM - dod. ?ver"}</definedName>
    <definedName name="dd" hidden="1">{#N/A,#N/A,FALSE,"Zisk (1.-4.)";#N/A,#N/A,FALSE,"IM - dod. ?ver";#N/A,#N/A,FALSE,"IM - dod. ?ver";#N/A,#N/A,FALSE,"IM - dod. ?ver"}</definedName>
    <definedName name="dsfg" hidden="1">{#N/A,#N/A,FALSE,"IM - dod. ?ver"}</definedName>
    <definedName name="fdh" hidden="1">{#N/A,#N/A,FALSE,"Zisk (1.-4.)";#N/A,#N/A,FALSE,"IM - dod. ?ver";#N/A,#N/A,FALSE,"IM - dod. ?ver";#N/A,#N/A,FALSE,"IM - dod. ?ver"}</definedName>
    <definedName name="fs" hidden="1">{#N/A,#N/A,FALSE,"Zisk (1.-4.)";#N/A,#N/A,FALSE,"IM - dod. ?ver";#N/A,#N/A,FALSE,"IM - dod. ?ver";#N/A,#N/A,FALSE,"IM - dod. ?ver"}</definedName>
    <definedName name="gg" hidden="1">{#N/A,#N/A,FALSE,"Zisk (1.-4.)";#N/A,#N/A,FALSE,"IM - dod. ?ver";#N/A,#N/A,FALSE,"IM - dod. ?ver";#N/A,#N/A,FALSE,"IM - dod. ?ver"}</definedName>
    <definedName name="gh" hidden="1">{#N/A,#N/A,FALSE,"Zisk (1.-4.)";#N/A,#N/A,FALSE,"IM - dod. ?ver";#N/A,#N/A,FALSE,"IM - dod. ?ver";#N/A,#N/A,FALSE,"IM - dod. ?ver"}</definedName>
    <definedName name="gj" hidden="1">{#N/A,#N/A,FALSE,"IM - dod. ?ver"}</definedName>
    <definedName name="gjhf" hidden="1">{#N/A,#N/A,FALSE,"Zisk (1.-4.)";#N/A,#N/A,FALSE,"IM - dod. ?ver";#N/A,#N/A,FALSE,"IM - dod. ?ver";#N/A,#N/A,FALSE,"IM - dod. ?ver"}</definedName>
    <definedName name="harok" hidden="1">{#N/A,#N/A,FALSE,"Zisk (1.-4.)";#N/A,#N/A,FALSE,"IM - dod. ?ver";#N/A,#N/A,FALSE,"IM - dod. ?ver";#N/A,#N/A,FALSE,"IM - dod. ?ver"}</definedName>
    <definedName name="harok25" hidden="1">{#N/A,#N/A,FALSE,"IM - dod. ?ver"}</definedName>
    <definedName name="hgdjhgj" hidden="1">{#N/A,#N/A,FALSE,"Zisk (1.-4.)";#N/A,#N/A,FALSE,"IM - dod. ?ver";#N/A,#N/A,FALSE,"IM - dod. ?ver";#N/A,#N/A,FALSE,"IM - dod. ?ver"}</definedName>
    <definedName name="hgfj" hidden="1">{#N/A,#N/A,FALSE,"Zisk (1.-4.)";#N/A,#N/A,FALSE,"IM - dod. ?ver";#N/A,#N/A,FALSE,"IM - dod. ?ver";#N/A,#N/A,FALSE,"IM - dod. ?ver"}</definedName>
    <definedName name="hgjgh" hidden="1">{#N/A,#N/A,FALSE,"IM - dod. ?ver"}</definedName>
    <definedName name="hh" hidden="1">{#N/A,#N/A,FALSE,"IM - dod. ?ver"}</definedName>
    <definedName name="hlh" hidden="1">{#N/A,#N/A,FALSE,"Zisk (1.-4.)";#N/A,#N/A,FALSE,"IM - dod. ?ver";#N/A,#N/A,FALSE,"IM - dod. ?ver";#N/A,#N/A,FALSE,"IM - dod. ?ver"}</definedName>
    <definedName name="jbkh" hidden="1">{#N/A,#N/A,FALSE,"IM - dod. ?ver"}</definedName>
    <definedName name="jklô" hidden="1">{#N/A,#N/A,FALSE,"IM - dod. ?ver"}</definedName>
    <definedName name="kjlô" hidden="1">{#N/A,#N/A,FALSE,"IM - dod. ?ver"}</definedName>
    <definedName name="klô" hidden="1">{#N/A,#N/A,FALSE,"Zisk (1.-4.)";#N/A,#N/A,FALSE,"IM - dod. ?ver";#N/A,#N/A,FALSE,"IM - dod. ?ver";#N/A,#N/A,FALSE,"IM - dod. ?ver"}</definedName>
    <definedName name="klôh" hidden="1">{#N/A,#N/A,FALSE,"Zisk (1.-4.)";#N/A,#N/A,FALSE,"IM - dod. ?ver";#N/A,#N/A,FALSE,"IM - dod. ?ver";#N/A,#N/A,FALSE,"IM - dod. ?ver"}</definedName>
    <definedName name="klôj" hidden="1">{#N/A,#N/A,FALSE,"IM - dod. ?ver"}</definedName>
    <definedName name="klôkj" hidden="1">{#N/A,#N/A,FALSE,"IM - dod. ?ver"}</definedName>
    <definedName name="kôlk" hidden="1">{#N/A,#N/A,FALSE,"IM - dod. ?ver"}</definedName>
    <definedName name="kôllj" hidden="1">{#N/A,#N/A,FALSE,"IM - dod. ?ver"}</definedName>
    <definedName name="ll" hidden="1">{#N/A,#N/A,FALSE,"IM - dod. ?ver"}</definedName>
    <definedName name="lôkj§" hidden="1">{#N/A,#N/A,FALSE,"IM - dod. ?ver"}</definedName>
    <definedName name="Mirka" hidden="1">{#N/A,#N/A,FALSE,"IM - dod. ?ver"}</definedName>
    <definedName name="poň" hidden="1">{#N/A,#N/A,FALSE,"Zisk (1.-4.)";#N/A,#N/A,FALSE,"IM - dod. ?ver";#N/A,#N/A,FALSE,"IM - dod. ?ver";#N/A,#N/A,FALSE,"IM - dod. ?ver"}</definedName>
    <definedName name="rozp">#REF!</definedName>
    <definedName name="s" hidden="1">{#N/A,#N/A,FALSE,"IM - dod. ?ver"}</definedName>
    <definedName name="ss" hidden="1">{#N/A,#N/A,FALSE,"IM - dod. ?ver"}</definedName>
    <definedName name="ssur">#REF!</definedName>
    <definedName name="wrn.PHM." localSheetId="0" hidden="1">{#N/A,#N/A,FALSE,"IM - dod. ?ver"}</definedName>
    <definedName name="wrn.PHM." hidden="1">{#N/A,#N/A,FALSE,"IM - dod. ?ver"}</definedName>
    <definedName name="wrn.PMH." localSheetId="0" hidden="1">{#N/A,#N/A,FALSE,"Zisk (1.-4.)";#N/A,#N/A,FALSE,"IM - dod. ?ver";#N/A,#N/A,FALSE,"IM - dod. ?ver";#N/A,#N/A,FALSE,"IM - dod. ?ver"}</definedName>
    <definedName name="wrn.PMH." hidden="1">{#N/A,#N/A,FALSE,"Zisk (1.-4.)";#N/A,#N/A,FALSE,"IM - dod. ?ver";#N/A,#N/A,FALSE,"IM - dod. ?ver";#N/A,#N/A,FALSE,"IM - dod. ?ver"}</definedName>
    <definedName name="ww" hidden="1">{#N/A,#N/A,FALSE,"Zisk (1.-4.)";#N/A,#N/A,FALSE,"IM - dod. ?ver";#N/A,#N/A,FALSE,"IM - dod. ?ver";#N/A,#N/A,FALSE,"IM - dod. ?ver"}</definedName>
    <definedName name="yfiu" hidden="1">{#N/A,#N/A,FALSE,"Zisk (1.-4.)";#N/A,#N/A,FALSE,"IM - dod. ?ver";#N/A,#N/A,FALSE,"IM - dod. ?ver";#N/A,#N/A,FALSE,"IM - dod. ?ver"}</definedName>
  </definedNames>
  <calcPr fullCalcOnLoad="1"/>
</workbook>
</file>

<file path=xl/sharedStrings.xml><?xml version="1.0" encoding="utf-8"?>
<sst xmlns="http://schemas.openxmlformats.org/spreadsheetml/2006/main" count="117" uniqueCount="81">
  <si>
    <t>CASH FLOW k 31.12.2011</t>
  </si>
  <si>
    <t>Národná diaľničná spoločnosť, a.s.</t>
  </si>
  <si>
    <t>Ročné porovnanie s plánom</t>
  </si>
  <si>
    <t>(údaje v tis. eur)</t>
  </si>
  <si>
    <t>1-12/2011</t>
  </si>
  <si>
    <t>1/2011</t>
  </si>
  <si>
    <t>2/2011</t>
  </si>
  <si>
    <t>3/2011</t>
  </si>
  <si>
    <t>4/2011</t>
  </si>
  <si>
    <t>5/2011</t>
  </si>
  <si>
    <t>6/2011</t>
  </si>
  <si>
    <t>7/2011</t>
  </si>
  <si>
    <t>8/2011</t>
  </si>
  <si>
    <t>9/2012</t>
  </si>
  <si>
    <t>10/2011</t>
  </si>
  <si>
    <t>11/2011</t>
  </si>
  <si>
    <t>12/2011</t>
  </si>
  <si>
    <t>PLÁN</t>
  </si>
  <si>
    <t>SKUTOČNOSŤ</t>
  </si>
  <si>
    <t>ODHAD</t>
  </si>
  <si>
    <t>SKUTOČNOSŤ *</t>
  </si>
  <si>
    <t>ROZDIEL</t>
  </si>
  <si>
    <t>A) PRÍJMY A VÝDAVKY</t>
  </si>
  <si>
    <t>EUR</t>
  </si>
  <si>
    <t>Príjmy</t>
  </si>
  <si>
    <t xml:space="preserve"> </t>
  </si>
  <si>
    <t xml:space="preserve">Príjmy z predaja služieb,ETC, diaľničných nálepiek a ostatné </t>
  </si>
  <si>
    <t>Pohľadávky PPP (I. + II. + III. +R1)</t>
  </si>
  <si>
    <t>Nadmerný odpočet DPH _ príjem od správcu dane</t>
  </si>
  <si>
    <t>Fondy EÚ</t>
  </si>
  <si>
    <t>Príjem zo ŠR - investičné</t>
  </si>
  <si>
    <t>Príjem zo ŠR - bežné</t>
  </si>
  <si>
    <r>
      <t xml:space="preserve">Ostatný príjem </t>
    </r>
    <r>
      <rPr>
        <sz val="8"/>
        <rFont val="Arial CE"/>
        <family val="0"/>
      </rPr>
      <t xml:space="preserve">(kreditný úrok, náhrada škody, rozdiel z depozitu) </t>
    </r>
  </si>
  <si>
    <t>PRÍJMY CELKOM</t>
  </si>
  <si>
    <t>Prevádzkové výdaje</t>
  </si>
  <si>
    <t>Spotreba materiálu, služby /321-100, 325-600/, Výdaje za ETC - SkyToll, FCI - postúpenie pohľadávok DPH majetku - PPP, Ostatné prev. výdaje</t>
  </si>
  <si>
    <t>Vrátenie duplicitnej dotácie</t>
  </si>
  <si>
    <t>Mzdy, odvody, sociálne náklady</t>
  </si>
  <si>
    <t>Zálohy</t>
  </si>
  <si>
    <t>Vrátenie depozitu</t>
  </si>
  <si>
    <t>Celkom</t>
  </si>
  <si>
    <t>Finančné výdaje</t>
  </si>
  <si>
    <t xml:space="preserve">DPH_odvod správcovi dane </t>
  </si>
  <si>
    <t xml:space="preserve">Ostatné finančné výdaje </t>
  </si>
  <si>
    <t>Úroky z úverov</t>
  </si>
  <si>
    <t>Splátky úverov</t>
  </si>
  <si>
    <t>Celkom investičné výdaje</t>
  </si>
  <si>
    <t>VÝDAJE CELKOM</t>
  </si>
  <si>
    <t xml:space="preserve">CELKOM </t>
  </si>
  <si>
    <t>B) FINANCOVANIE ROZDIELU  z časti  A</t>
  </si>
  <si>
    <t xml:space="preserve"> cez HOTOVOSŤ</t>
  </si>
  <si>
    <t xml:space="preserve"> cez ÚVER</t>
  </si>
  <si>
    <t xml:space="preserve">CELKOM B) </t>
  </si>
  <si>
    <t>SKÚŠKA</t>
  </si>
  <si>
    <t>C) STAV ÚVERU</t>
  </si>
  <si>
    <t>ÚVEROVÝ RÁMEC</t>
  </si>
  <si>
    <t>začiatok mesiaca (počiatočný stav ) - úvery</t>
  </si>
  <si>
    <t>koniec mesiaca (konečný stav) - úvery</t>
  </si>
  <si>
    <t>CELKOM C) za mesiac  čerpanie (-) splátka (+)</t>
  </si>
  <si>
    <t xml:space="preserve">CELKOM C) za úver (absolut.) </t>
  </si>
  <si>
    <t>STAV HOTOVOSTI</t>
  </si>
  <si>
    <t xml:space="preserve">začiatok mesiaca (počiatočný stav ), BU </t>
  </si>
  <si>
    <t>koniec mesiaca (konečný stav), BU</t>
  </si>
  <si>
    <t>CELKOM D)  zníženie (-) nárast (+)</t>
  </si>
  <si>
    <t>Nedostatok zdrojov:</t>
  </si>
  <si>
    <t>Disponibilné zdroje  NDS celkom (bez KTK)</t>
  </si>
  <si>
    <t>Disponibilné zdroje  NDS celkom (s KTK)</t>
  </si>
  <si>
    <t>* Pozn: Skutočnosť za 1-12/2011 zahŕňa skutočný Cash flow za 1-11/2011 a očakávaný Cash flow za mesiac 12/ 2011.</t>
  </si>
  <si>
    <t>Cash flow k 31.12.2011 vykazuje kladnú bilanciu 200 tis. €, čo je lepšia bilancia oproti plánu o 58 209 tis. €</t>
  </si>
  <si>
    <t xml:space="preserve">V príjmovej časti je pokles oproti plánu vo výške 229 466 tis. €, pričom najvýraznejší výpadok je v časti investičných dotácií z dôvodu </t>
  </si>
  <si>
    <t xml:space="preserve">neplnenia investičného plánu. Z rovnakého dôvodu sú nižšie príjmy aj z nadmerného odpočtu DPH a refundácií z EU fondov. </t>
  </si>
  <si>
    <t>Na druhej strane pozitívny dopad na CF malo prijatie pohľadávky za predaj PPP vo výške 42 985 tis. € v apríli 2011.</t>
  </si>
  <si>
    <t xml:space="preserve">Prevádzkové výdavky sú nižšie oproti plánu o 34 046 tis. €, najmä z dôvodu úspory nákladov a nižších miezd (nižší počet zamestnancov ako </t>
  </si>
  <si>
    <t>bolo plánované). Pozitívny dopad mal presun vrátenia duplicitnej dotácie na Hričov vo výške 9 300 tis. € do ďalších mesiacov, pričom</t>
  </si>
  <si>
    <t xml:space="preserve">v pláne bola uvažovaná v 1/2011. </t>
  </si>
  <si>
    <t xml:space="preserve">Finančné výdavky od začiatku roka sú vyššie oproti plánu o 7 042 tis. €, prekročenie bolo spôsobené vlastnou daňovou povinnosťou </t>
  </si>
  <si>
    <t>v predchádzajúcich mesiacoch z dôvodu vrátenia faktúr spol. SkyToll  a neschválenia investičných faktúr v termíne.</t>
  </si>
  <si>
    <t>Úspora na úrokoch z úverov je spôsobená nečerpaním preklenovacích úverov v plánovanej výške.</t>
  </si>
  <si>
    <t>Najvýraznejší výpadok v roku 2011 je v investičných výdavkoch v sume 260 670 tis. €, ktorý je spôsobený neplnením investičného plánu.</t>
  </si>
  <si>
    <t>Vzhľadom na pozitívny Cash flow a výpadky investičných výdavkov, neboli preklenovacie úvery čerpané v plánovanej výške</t>
  </si>
  <si>
    <t>Príloha č. 4b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</si>
</sst>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00_ ;[Red]\-#,##0.0000\ "/>
    <numFmt numFmtId="174" formatCode="#,##0.00_ ;[Red]\-#,##0.00\ "/>
    <numFmt numFmtId="175" formatCode="0.0%"/>
    <numFmt numFmtId="176" formatCode="0.000"/>
    <numFmt numFmtId="177" formatCode="[$-41B]mmmm\ yy;@"/>
    <numFmt numFmtId="178" formatCode="#,##0.000_ ;[Red]\-#,##0.000\ "/>
    <numFmt numFmtId="179" formatCode="#,##0\ [$€-1];[Red]\-#,##0\ [$€-1]"/>
    <numFmt numFmtId="180" formatCode="#,##0\ [$€-1]"/>
    <numFmt numFmtId="181" formatCode="mmmm\ yy"/>
    <numFmt numFmtId="182" formatCode="#,##0.00000_ ;[Red]\-#,##0.00000\ "/>
    <numFmt numFmtId="183" formatCode="#,##0.000000_ ;[Red]\-#,##0.000000\ "/>
    <numFmt numFmtId="184" formatCode="#,##0.000"/>
  </numFmts>
  <fonts count="43">
    <font>
      <sz val="11"/>
      <color indexed="8"/>
      <name val="Calibri"/>
      <family val="2"/>
    </font>
    <font>
      <sz val="10"/>
      <name val="Arial CE"/>
      <family val="0"/>
    </font>
    <font>
      <b/>
      <i/>
      <sz val="14"/>
      <color indexed="8"/>
      <name val="Verdana"/>
      <family val="2"/>
    </font>
    <font>
      <sz val="10"/>
      <name val="MS Sans Serif"/>
      <family val="2"/>
    </font>
    <font>
      <b/>
      <i/>
      <sz val="12"/>
      <name val="Arial CE"/>
      <family val="2"/>
    </font>
    <font>
      <b/>
      <sz val="10"/>
      <name val="Verdana"/>
      <family val="2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 CE"/>
      <family val="0"/>
    </font>
    <font>
      <sz val="11"/>
      <color indexed="10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sz val="10"/>
      <name val="Arial"/>
      <family val="2"/>
    </font>
    <font>
      <i/>
      <sz val="8"/>
      <name val="Arial CE"/>
      <family val="2"/>
    </font>
    <font>
      <b/>
      <i/>
      <sz val="10"/>
      <name val="Times New Roman CE"/>
      <family val="1"/>
    </font>
    <font>
      <b/>
      <sz val="14"/>
      <name val="Arial CE"/>
      <family val="2"/>
    </font>
    <font>
      <b/>
      <i/>
      <sz val="14"/>
      <color indexed="39"/>
      <name val="Arial CE"/>
      <family val="2"/>
    </font>
    <font>
      <b/>
      <i/>
      <sz val="8"/>
      <color indexed="9"/>
      <name val="Arial CE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>
      <alignment/>
      <protection/>
    </xf>
    <xf numFmtId="0" fontId="34" fillId="16" borderId="1" applyNumberFormat="0" applyAlignment="0" applyProtection="0"/>
    <xf numFmtId="0" fontId="17" fillId="0" borderId="0">
      <alignment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>
      <alignment/>
      <protection/>
    </xf>
    <xf numFmtId="0" fontId="19" fillId="2" borderId="0">
      <alignment/>
      <protection/>
    </xf>
    <xf numFmtId="0" fontId="20" fillId="17" borderId="0">
      <alignment/>
      <protection/>
    </xf>
    <xf numFmtId="0" fontId="29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9" fontId="21" fillId="19" borderId="0">
      <alignment/>
      <protection/>
    </xf>
    <xf numFmtId="49" fontId="4" fillId="0" borderId="0">
      <alignment/>
      <protection/>
    </xf>
    <xf numFmtId="0" fontId="0" fillId="20" borderId="5" applyNumberFormat="0" applyFont="0" applyAlignment="0" applyProtection="0"/>
    <xf numFmtId="0" fontId="33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21" borderId="8" applyNumberFormat="0" applyAlignment="0" applyProtection="0"/>
    <xf numFmtId="0" fontId="31" fillId="21" borderId="9" applyNumberFormat="0" applyAlignment="0" applyProtection="0"/>
    <xf numFmtId="0" fontId="3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5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58" applyFont="1" applyFill="1" applyBorder="1" applyAlignment="1">
      <alignment/>
      <protection/>
    </xf>
    <xf numFmtId="0" fontId="2" fillId="0" borderId="0" xfId="58" applyFont="1" applyBorder="1" applyAlignment="1">
      <alignment/>
      <protection/>
    </xf>
    <xf numFmtId="0" fontId="1" fillId="0" borderId="0" xfId="58">
      <alignment/>
      <protection/>
    </xf>
    <xf numFmtId="0" fontId="4" fillId="0" borderId="0" xfId="71" applyFont="1" applyAlignment="1">
      <alignment vertical="top"/>
      <protection/>
    </xf>
    <xf numFmtId="0" fontId="1" fillId="0" borderId="0" xfId="59">
      <alignment/>
      <protection/>
    </xf>
    <xf numFmtId="0" fontId="5" fillId="0" borderId="0" xfId="58" applyFont="1" applyFill="1" applyBorder="1" applyAlignment="1">
      <alignment vertical="center" wrapText="1"/>
      <protection/>
    </xf>
    <xf numFmtId="3" fontId="1" fillId="0" borderId="0" xfId="59" applyNumberFormat="1">
      <alignment/>
      <protection/>
    </xf>
    <xf numFmtId="0" fontId="7" fillId="2" borderId="10" xfId="72" applyFont="1" applyFill="1" applyBorder="1" applyAlignment="1">
      <alignment horizontal="left" vertical="center"/>
      <protection/>
    </xf>
    <xf numFmtId="49" fontId="7" fillId="8" borderId="11" xfId="72" applyNumberFormat="1" applyFont="1" applyFill="1" applyBorder="1" applyAlignment="1">
      <alignment horizontal="center" vertical="center"/>
      <protection/>
    </xf>
    <xf numFmtId="49" fontId="7" fillId="26" borderId="11" xfId="72" applyNumberFormat="1" applyFont="1" applyFill="1" applyBorder="1" applyAlignment="1">
      <alignment horizontal="center" vertical="center"/>
      <protection/>
    </xf>
    <xf numFmtId="49" fontId="7" fillId="26" borderId="12" xfId="72" applyNumberFormat="1" applyFont="1" applyFill="1" applyBorder="1" applyAlignment="1">
      <alignment horizontal="center" vertical="center"/>
      <protection/>
    </xf>
    <xf numFmtId="0" fontId="7" fillId="0" borderId="13" xfId="72" applyFont="1" applyBorder="1" applyAlignment="1">
      <alignment horizontal="left" vertical="center"/>
      <protection/>
    </xf>
    <xf numFmtId="3" fontId="7" fillId="0" borderId="12" xfId="72" applyNumberFormat="1" applyFont="1" applyFill="1" applyBorder="1" applyAlignment="1">
      <alignment horizontal="center" vertical="center"/>
      <protection/>
    </xf>
    <xf numFmtId="3" fontId="7" fillId="0" borderId="11" xfId="72" applyNumberFormat="1" applyFont="1" applyFill="1" applyBorder="1" applyAlignment="1">
      <alignment horizontal="right" vertical="center"/>
      <protection/>
    </xf>
    <xf numFmtId="3" fontId="7" fillId="0" borderId="11" xfId="72" applyNumberFormat="1" applyFont="1" applyFill="1" applyBorder="1" applyAlignment="1">
      <alignment horizontal="center" vertical="center"/>
      <protection/>
    </xf>
    <xf numFmtId="3" fontId="7" fillId="0" borderId="14" xfId="72" applyNumberFormat="1" applyFont="1" applyFill="1" applyBorder="1" applyAlignment="1">
      <alignment horizontal="center" vertical="center"/>
      <protection/>
    </xf>
    <xf numFmtId="0" fontId="8" fillId="8" borderId="13" xfId="72" applyFont="1" applyFill="1" applyBorder="1" applyAlignment="1">
      <alignment horizontal="left" vertical="center"/>
      <protection/>
    </xf>
    <xf numFmtId="3" fontId="7" fillId="8" borderId="12" xfId="72" applyNumberFormat="1" applyFont="1" applyFill="1" applyBorder="1" applyAlignment="1">
      <alignment horizontal="center" vertical="center"/>
      <protection/>
    </xf>
    <xf numFmtId="3" fontId="7" fillId="8" borderId="11" xfId="72" applyNumberFormat="1" applyFont="1" applyFill="1" applyBorder="1" applyAlignment="1">
      <alignment horizontal="center" vertical="center"/>
      <protection/>
    </xf>
    <xf numFmtId="3" fontId="7" fillId="8" borderId="14" xfId="72" applyNumberFormat="1" applyFont="1" applyFill="1" applyBorder="1" applyAlignment="1">
      <alignment horizontal="center" vertical="center"/>
      <protection/>
    </xf>
    <xf numFmtId="0" fontId="1" fillId="0" borderId="0" xfId="58" applyFill="1">
      <alignment/>
      <protection/>
    </xf>
    <xf numFmtId="0" fontId="9" fillId="0" borderId="13" xfId="73" applyFont="1" applyFill="1" applyBorder="1" applyAlignment="1">
      <alignment vertical="center"/>
      <protection/>
    </xf>
    <xf numFmtId="3" fontId="7" fillId="0" borderId="12" xfId="73" applyNumberFormat="1" applyFont="1" applyFill="1" applyBorder="1" applyAlignment="1">
      <alignment horizontal="right" vertical="center"/>
      <protection/>
    </xf>
    <xf numFmtId="3" fontId="7" fillId="0" borderId="11" xfId="73" applyNumberFormat="1" applyFont="1" applyFill="1" applyBorder="1" applyAlignment="1">
      <alignment horizontal="right" vertical="center"/>
      <protection/>
    </xf>
    <xf numFmtId="3" fontId="7" fillId="0" borderId="14" xfId="73" applyNumberFormat="1" applyFont="1" applyFill="1" applyBorder="1" applyAlignment="1">
      <alignment horizontal="right" vertical="center"/>
      <protection/>
    </xf>
    <xf numFmtId="0" fontId="9" fillId="0" borderId="13" xfId="74" applyFont="1" applyBorder="1" applyAlignment="1">
      <alignment vertical="center"/>
      <protection/>
    </xf>
    <xf numFmtId="3" fontId="9" fillId="0" borderId="12" xfId="74" applyNumberFormat="1" applyFont="1" applyBorder="1" applyAlignment="1">
      <alignment horizontal="right" vertical="center"/>
      <protection/>
    </xf>
    <xf numFmtId="3" fontId="9" fillId="0" borderId="11" xfId="74" applyNumberFormat="1" applyFont="1" applyBorder="1" applyAlignment="1">
      <alignment horizontal="right" vertical="center"/>
      <protection/>
    </xf>
    <xf numFmtId="3" fontId="9" fillId="0" borderId="14" xfId="74" applyNumberFormat="1" applyFont="1" applyBorder="1" applyAlignment="1">
      <alignment horizontal="right" vertical="center"/>
      <protection/>
    </xf>
    <xf numFmtId="0" fontId="1" fillId="0" borderId="13" xfId="74" applyFont="1" applyBorder="1" applyAlignment="1">
      <alignment vertical="center"/>
      <protection/>
    </xf>
    <xf numFmtId="3" fontId="1" fillId="0" borderId="12" xfId="59" applyNumberFormat="1" applyFont="1" applyBorder="1" applyAlignment="1">
      <alignment horizontal="center" vertical="center"/>
      <protection/>
    </xf>
    <xf numFmtId="3" fontId="1" fillId="0" borderId="11" xfId="59" applyNumberFormat="1" applyFont="1" applyBorder="1" applyAlignment="1">
      <alignment horizontal="center" vertical="center"/>
      <protection/>
    </xf>
    <xf numFmtId="3" fontId="1" fillId="0" borderId="14" xfId="59" applyNumberFormat="1" applyFont="1" applyBorder="1" applyAlignment="1">
      <alignment horizontal="center" vertical="center"/>
      <protection/>
    </xf>
    <xf numFmtId="0" fontId="1" fillId="0" borderId="13" xfId="74" applyFont="1" applyBorder="1" applyAlignment="1">
      <alignment vertical="center"/>
      <protection/>
    </xf>
    <xf numFmtId="0" fontId="9" fillId="8" borderId="13" xfId="74" applyFont="1" applyFill="1" applyBorder="1" applyAlignment="1">
      <alignment vertical="center"/>
      <protection/>
    </xf>
    <xf numFmtId="3" fontId="7" fillId="8" borderId="12" xfId="39" applyNumberFormat="1" applyFont="1" applyFill="1" applyBorder="1" applyAlignment="1">
      <alignment horizontal="center" vertical="center"/>
    </xf>
    <xf numFmtId="3" fontId="7" fillId="8" borderId="11" xfId="39" applyNumberFormat="1" applyFont="1" applyFill="1" applyBorder="1" applyAlignment="1">
      <alignment horizontal="center" vertical="center"/>
    </xf>
    <xf numFmtId="3" fontId="1" fillId="0" borderId="0" xfId="58" applyNumberFormat="1" applyFill="1">
      <alignment/>
      <protection/>
    </xf>
    <xf numFmtId="0" fontId="9" fillId="0" borderId="13" xfId="74" applyFont="1" applyFill="1" applyBorder="1" applyAlignment="1">
      <alignment vertical="center"/>
      <protection/>
    </xf>
    <xf numFmtId="3" fontId="7" fillId="0" borderId="12" xfId="39" applyNumberFormat="1" applyFont="1" applyFill="1" applyBorder="1" applyAlignment="1">
      <alignment horizontal="right" vertical="center"/>
    </xf>
    <xf numFmtId="3" fontId="7" fillId="0" borderId="11" xfId="39" applyNumberFormat="1" applyFont="1" applyFill="1" applyBorder="1" applyAlignment="1">
      <alignment horizontal="right" vertical="center"/>
    </xf>
    <xf numFmtId="3" fontId="7" fillId="0" borderId="14" xfId="39" applyNumberFormat="1" applyFont="1" applyFill="1" applyBorder="1" applyAlignment="1">
      <alignment horizontal="right" vertical="center"/>
    </xf>
    <xf numFmtId="0" fontId="9" fillId="0" borderId="13" xfId="72" applyFont="1" applyBorder="1" applyAlignment="1">
      <alignment vertical="center"/>
      <protection/>
    </xf>
    <xf numFmtId="3" fontId="1" fillId="0" borderId="12" xfId="59" applyNumberFormat="1" applyBorder="1" applyAlignment="1">
      <alignment horizontal="right"/>
      <protection/>
    </xf>
    <xf numFmtId="3" fontId="1" fillId="0" borderId="11" xfId="59" applyNumberFormat="1" applyBorder="1" applyAlignment="1">
      <alignment horizontal="right"/>
      <protection/>
    </xf>
    <xf numFmtId="3" fontId="1" fillId="0" borderId="14" xfId="59" applyNumberFormat="1" applyBorder="1" applyAlignment="1">
      <alignment horizontal="right"/>
      <protection/>
    </xf>
    <xf numFmtId="0" fontId="1" fillId="0" borderId="13" xfId="72" applyFont="1" applyFill="1" applyBorder="1" applyAlignment="1">
      <alignment horizontal="left" vertical="top" wrapText="1"/>
      <protection/>
    </xf>
    <xf numFmtId="0" fontId="1" fillId="0" borderId="13" xfId="72" applyFont="1" applyBorder="1" applyAlignment="1">
      <alignment horizontal="left" vertical="center"/>
      <protection/>
    </xf>
    <xf numFmtId="0" fontId="9" fillId="2" borderId="13" xfId="74" applyFont="1" applyFill="1" applyBorder="1" applyAlignment="1">
      <alignment vertical="center"/>
      <protection/>
    </xf>
    <xf numFmtId="3" fontId="7" fillId="2" borderId="12" xfId="39" applyNumberFormat="1" applyFont="1" applyFill="1" applyBorder="1" applyAlignment="1">
      <alignment horizontal="center" vertical="center"/>
    </xf>
    <xf numFmtId="3" fontId="7" fillId="2" borderId="11" xfId="39" applyNumberFormat="1" applyFont="1" applyFill="1" applyBorder="1" applyAlignment="1">
      <alignment horizontal="center" vertical="center"/>
    </xf>
    <xf numFmtId="0" fontId="7" fillId="2" borderId="13" xfId="74" applyFont="1" applyFill="1" applyBorder="1" applyAlignment="1">
      <alignment vertical="center"/>
      <protection/>
    </xf>
    <xf numFmtId="3" fontId="7" fillId="0" borderId="12" xfId="74" applyNumberFormat="1" applyFont="1" applyFill="1" applyBorder="1" applyAlignment="1">
      <alignment horizontal="right" vertical="center"/>
      <protection/>
    </xf>
    <xf numFmtId="3" fontId="7" fillId="0" borderId="11" xfId="74" applyNumberFormat="1" applyFont="1" applyFill="1" applyBorder="1" applyAlignment="1">
      <alignment horizontal="right" vertical="center"/>
      <protection/>
    </xf>
    <xf numFmtId="3" fontId="7" fillId="0" borderId="14" xfId="74" applyNumberFormat="1" applyFont="1" applyFill="1" applyBorder="1" applyAlignment="1">
      <alignment horizontal="right" vertical="center"/>
      <protection/>
    </xf>
    <xf numFmtId="3" fontId="7" fillId="2" borderId="14" xfId="39" applyNumberFormat="1" applyFont="1" applyFill="1" applyBorder="1" applyAlignment="1">
      <alignment horizontal="center" vertical="center"/>
    </xf>
    <xf numFmtId="0" fontId="1" fillId="0" borderId="13" xfId="72" applyFont="1" applyFill="1" applyBorder="1" applyAlignment="1">
      <alignment vertical="center"/>
      <protection/>
    </xf>
    <xf numFmtId="3" fontId="1" fillId="0" borderId="12" xfId="72" applyNumberFormat="1" applyFill="1" applyBorder="1" applyAlignment="1">
      <alignment horizontal="right" vertical="center"/>
      <protection/>
    </xf>
    <xf numFmtId="3" fontId="1" fillId="0" borderId="11" xfId="72" applyNumberFormat="1" applyFill="1" applyBorder="1" applyAlignment="1">
      <alignment horizontal="right" vertical="center"/>
      <protection/>
    </xf>
    <xf numFmtId="3" fontId="1" fillId="0" borderId="14" xfId="72" applyNumberFormat="1" applyFill="1" applyBorder="1" applyAlignment="1">
      <alignment horizontal="right" vertical="center"/>
      <protection/>
    </xf>
    <xf numFmtId="0" fontId="9" fillId="8" borderId="13" xfId="73" applyFont="1" applyFill="1" applyBorder="1" applyAlignment="1">
      <alignment vertical="center"/>
      <protection/>
    </xf>
    <xf numFmtId="3" fontId="7" fillId="8" borderId="15" xfId="39" applyNumberFormat="1" applyFont="1" applyFill="1" applyBorder="1" applyAlignment="1">
      <alignment horizontal="center" vertical="center"/>
    </xf>
    <xf numFmtId="0" fontId="9" fillId="2" borderId="13" xfId="73" applyFont="1" applyFill="1" applyBorder="1" applyAlignment="1">
      <alignment vertical="center"/>
      <protection/>
    </xf>
    <xf numFmtId="0" fontId="9" fillId="0" borderId="16" xfId="73" applyFont="1" applyFill="1" applyBorder="1" applyAlignment="1">
      <alignment vertical="center"/>
      <protection/>
    </xf>
    <xf numFmtId="3" fontId="7" fillId="0" borderId="17" xfId="39" applyNumberFormat="1" applyFont="1" applyFill="1" applyBorder="1" applyAlignment="1">
      <alignment horizontal="right" vertical="center"/>
    </xf>
    <xf numFmtId="3" fontId="7" fillId="0" borderId="18" xfId="39" applyNumberFormat="1" applyFont="1" applyFill="1" applyBorder="1" applyAlignment="1">
      <alignment horizontal="right" vertical="center"/>
    </xf>
    <xf numFmtId="3" fontId="7" fillId="0" borderId="19" xfId="39" applyNumberFormat="1" applyFont="1" applyFill="1" applyBorder="1" applyAlignment="1">
      <alignment horizontal="right" vertical="center"/>
    </xf>
    <xf numFmtId="0" fontId="9" fillId="0" borderId="20" xfId="73" applyFont="1" applyFill="1" applyBorder="1" applyAlignment="1">
      <alignment vertical="center"/>
      <protection/>
    </xf>
    <xf numFmtId="3" fontId="7" fillId="0" borderId="21" xfId="39" applyNumberFormat="1" applyFont="1" applyFill="1" applyBorder="1" applyAlignment="1">
      <alignment horizontal="right" vertical="center"/>
    </xf>
    <xf numFmtId="3" fontId="7" fillId="0" borderId="22" xfId="39" applyNumberFormat="1" applyFont="1" applyFill="1" applyBorder="1" applyAlignment="1">
      <alignment horizontal="right" vertical="center"/>
    </xf>
    <xf numFmtId="3" fontId="7" fillId="0" borderId="23" xfId="39" applyNumberFormat="1" applyFont="1" applyFill="1" applyBorder="1" applyAlignment="1">
      <alignment horizontal="right" vertical="center"/>
    </xf>
    <xf numFmtId="0" fontId="4" fillId="2" borderId="10" xfId="73" applyFont="1" applyFill="1" applyBorder="1" applyAlignment="1">
      <alignment vertical="center"/>
      <protection/>
    </xf>
    <xf numFmtId="3" fontId="7" fillId="2" borderId="24" xfId="39" applyNumberFormat="1" applyFont="1" applyFill="1" applyBorder="1" applyAlignment="1">
      <alignment horizontal="right" vertical="center"/>
    </xf>
    <xf numFmtId="3" fontId="7" fillId="2" borderId="25" xfId="39" applyNumberFormat="1" applyFont="1" applyFill="1" applyBorder="1" applyAlignment="1">
      <alignment horizontal="right" vertical="center"/>
    </xf>
    <xf numFmtId="3" fontId="7" fillId="2" borderId="26" xfId="39" applyNumberFormat="1" applyFont="1" applyFill="1" applyBorder="1" applyAlignment="1">
      <alignment horizontal="right" vertical="center"/>
    </xf>
    <xf numFmtId="0" fontId="1" fillId="2" borderId="0" xfId="58" applyFill="1">
      <alignment/>
      <protection/>
    </xf>
    <xf numFmtId="0" fontId="1" fillId="21" borderId="13" xfId="72" applyFont="1" applyFill="1" applyBorder="1" applyAlignment="1">
      <alignment horizontal="left" vertical="center"/>
      <protection/>
    </xf>
    <xf numFmtId="3" fontId="1" fillId="21" borderId="27" xfId="72" applyNumberFormat="1" applyFont="1" applyFill="1" applyBorder="1" applyAlignment="1">
      <alignment horizontal="center" vertical="center"/>
      <protection/>
    </xf>
    <xf numFmtId="3" fontId="1" fillId="21" borderId="14" xfId="72" applyNumberFormat="1" applyFont="1" applyFill="1" applyBorder="1" applyAlignment="1">
      <alignment horizontal="center" vertical="center"/>
      <protection/>
    </xf>
    <xf numFmtId="3" fontId="1" fillId="21" borderId="11" xfId="72" applyNumberFormat="1" applyFont="1" applyFill="1" applyBorder="1" applyAlignment="1">
      <alignment horizontal="center" vertical="center"/>
      <protection/>
    </xf>
    <xf numFmtId="0" fontId="1" fillId="21" borderId="0" xfId="58" applyFill="1">
      <alignment/>
      <protection/>
    </xf>
    <xf numFmtId="0" fontId="1" fillId="21" borderId="13" xfId="73" applyFont="1" applyFill="1" applyBorder="1" applyAlignment="1">
      <alignment vertical="center"/>
      <protection/>
    </xf>
    <xf numFmtId="3" fontId="1" fillId="21" borderId="14" xfId="39" applyNumberFormat="1" applyFont="1" applyFill="1" applyBorder="1" applyAlignment="1">
      <alignment horizontal="center" vertical="center"/>
    </xf>
    <xf numFmtId="3" fontId="1" fillId="21" borderId="11" xfId="39" applyNumberFormat="1" applyFont="1" applyFill="1" applyBorder="1" applyAlignment="1">
      <alignment horizontal="center" vertical="center"/>
    </xf>
    <xf numFmtId="0" fontId="7" fillId="21" borderId="13" xfId="72" applyFont="1" applyFill="1" applyBorder="1" applyAlignment="1">
      <alignment vertical="center"/>
      <protection/>
    </xf>
    <xf numFmtId="3" fontId="7" fillId="21" borderId="15" xfId="39" applyNumberFormat="1" applyFont="1" applyFill="1" applyBorder="1" applyAlignment="1">
      <alignment horizontal="center" vertical="center"/>
    </xf>
    <xf numFmtId="3" fontId="7" fillId="21" borderId="27" xfId="39" applyNumberFormat="1" applyFont="1" applyFill="1" applyBorder="1" applyAlignment="1">
      <alignment horizontal="center" vertical="center"/>
    </xf>
    <xf numFmtId="3" fontId="7" fillId="21" borderId="11" xfId="39" applyNumberFormat="1" applyFont="1" applyFill="1" applyBorder="1" applyAlignment="1">
      <alignment horizontal="center" vertical="center"/>
    </xf>
    <xf numFmtId="3" fontId="7" fillId="21" borderId="14" xfId="39" applyNumberFormat="1" applyFont="1" applyFill="1" applyBorder="1" applyAlignment="1">
      <alignment horizontal="center" vertical="center"/>
    </xf>
    <xf numFmtId="3" fontId="1" fillId="0" borderId="12" xfId="39" applyNumberFormat="1" applyFont="1" applyFill="1" applyBorder="1" applyAlignment="1">
      <alignment horizontal="right" vertical="center"/>
    </xf>
    <xf numFmtId="3" fontId="1" fillId="0" borderId="11" xfId="39" applyNumberFormat="1" applyFont="1" applyFill="1" applyBorder="1" applyAlignment="1">
      <alignment horizontal="right" vertical="center"/>
    </xf>
    <xf numFmtId="3" fontId="1" fillId="0" borderId="14" xfId="39" applyNumberFormat="1" applyFont="1" applyFill="1" applyBorder="1" applyAlignment="1">
      <alignment horizontal="right" vertical="center"/>
    </xf>
    <xf numFmtId="0" fontId="11" fillId="21" borderId="28" xfId="72" applyFont="1" applyFill="1" applyBorder="1" applyAlignment="1">
      <alignment vertical="center"/>
      <protection/>
    </xf>
    <xf numFmtId="3" fontId="11" fillId="21" borderId="29" xfId="39" applyNumberFormat="1" applyFont="1" applyFill="1" applyBorder="1" applyAlignment="1">
      <alignment horizontal="right" vertical="center"/>
    </xf>
    <xf numFmtId="3" fontId="11" fillId="21" borderId="30" xfId="39" applyNumberFormat="1" applyFont="1" applyFill="1" applyBorder="1" applyAlignment="1">
      <alignment horizontal="right" vertical="center"/>
    </xf>
    <xf numFmtId="3" fontId="11" fillId="21" borderId="31" xfId="39" applyNumberFormat="1" applyFont="1" applyFill="1" applyBorder="1" applyAlignment="1">
      <alignment horizontal="right" vertical="center"/>
    </xf>
    <xf numFmtId="0" fontId="11" fillId="0" borderId="20" xfId="72" applyFont="1" applyFill="1" applyBorder="1" applyAlignment="1">
      <alignment vertical="center"/>
      <protection/>
    </xf>
    <xf numFmtId="3" fontId="1" fillId="0" borderId="21" xfId="39" applyNumberFormat="1" applyFont="1" applyFill="1" applyBorder="1" applyAlignment="1">
      <alignment horizontal="right" vertical="center"/>
    </xf>
    <xf numFmtId="3" fontId="1" fillId="0" borderId="22" xfId="39" applyNumberFormat="1" applyFont="1" applyFill="1" applyBorder="1" applyAlignment="1">
      <alignment horizontal="right" vertical="center"/>
    </xf>
    <xf numFmtId="3" fontId="1" fillId="0" borderId="23" xfId="39" applyNumberFormat="1" applyFont="1" applyFill="1" applyBorder="1" applyAlignment="1">
      <alignment horizontal="right" vertical="center"/>
    </xf>
    <xf numFmtId="0" fontId="8" fillId="2" borderId="10" xfId="72" applyFont="1" applyFill="1" applyBorder="1" applyAlignment="1">
      <alignment vertical="center"/>
      <protection/>
    </xf>
    <xf numFmtId="3" fontId="1" fillId="2" borderId="24" xfId="39" applyNumberFormat="1" applyFont="1" applyFill="1" applyBorder="1" applyAlignment="1">
      <alignment horizontal="right" vertical="center"/>
    </xf>
    <xf numFmtId="3" fontId="1" fillId="2" borderId="25" xfId="39" applyNumberFormat="1" applyFont="1" applyFill="1" applyBorder="1" applyAlignment="1">
      <alignment horizontal="right" vertical="center"/>
    </xf>
    <xf numFmtId="3" fontId="1" fillId="2" borderId="26" xfId="39" applyNumberFormat="1" applyFont="1" applyFill="1" applyBorder="1" applyAlignment="1">
      <alignment horizontal="right" vertical="center"/>
    </xf>
    <xf numFmtId="0" fontId="1" fillId="17" borderId="13" xfId="72" applyFont="1" applyFill="1" applyBorder="1" applyAlignment="1">
      <alignment vertical="center"/>
      <protection/>
    </xf>
    <xf numFmtId="3" fontId="1" fillId="17" borderId="12" xfId="39" applyNumberFormat="1" applyFont="1" applyFill="1" applyBorder="1" applyAlignment="1">
      <alignment horizontal="right" vertical="center"/>
    </xf>
    <xf numFmtId="3" fontId="1" fillId="17" borderId="11" xfId="39" applyNumberFormat="1" applyFont="1" applyFill="1" applyBorder="1" applyAlignment="1">
      <alignment horizontal="right" vertical="center"/>
    </xf>
    <xf numFmtId="3" fontId="1" fillId="17" borderId="14" xfId="39" applyNumberFormat="1" applyFont="1" applyFill="1" applyBorder="1" applyAlignment="1">
      <alignment horizontal="right" vertical="center"/>
    </xf>
    <xf numFmtId="3" fontId="1" fillId="21" borderId="12" xfId="39" applyNumberFormat="1" applyFont="1" applyFill="1" applyBorder="1" applyAlignment="1">
      <alignment horizontal="center" vertical="center"/>
    </xf>
    <xf numFmtId="3" fontId="1" fillId="21" borderId="11" xfId="39" applyNumberFormat="1" applyFont="1" applyFill="1" applyBorder="1" applyAlignment="1">
      <alignment horizontal="center" vertical="center"/>
    </xf>
    <xf numFmtId="3" fontId="1" fillId="21" borderId="14" xfId="39" applyNumberFormat="1" applyFont="1" applyFill="1" applyBorder="1" applyAlignment="1">
      <alignment horizontal="center" vertical="center"/>
    </xf>
    <xf numFmtId="0" fontId="1" fillId="17" borderId="0" xfId="58" applyFill="1">
      <alignment/>
      <protection/>
    </xf>
    <xf numFmtId="0" fontId="1" fillId="21" borderId="13" xfId="72" applyFont="1" applyFill="1" applyBorder="1" applyAlignment="1">
      <alignment vertical="center"/>
      <protection/>
    </xf>
    <xf numFmtId="3" fontId="1" fillId="21" borderId="12" xfId="39" applyNumberFormat="1" applyFont="1" applyFill="1" applyBorder="1" applyAlignment="1">
      <alignment horizontal="center" vertical="center"/>
    </xf>
    <xf numFmtId="3" fontId="7" fillId="21" borderId="12" xfId="39" applyNumberFormat="1" applyFont="1" applyFill="1" applyBorder="1" applyAlignment="1">
      <alignment horizontal="center" vertical="center"/>
    </xf>
    <xf numFmtId="0" fontId="11" fillId="0" borderId="13" xfId="72" applyFont="1" applyFill="1" applyBorder="1" applyAlignment="1">
      <alignment vertical="center"/>
      <protection/>
    </xf>
    <xf numFmtId="3" fontId="7" fillId="0" borderId="12" xfId="39" applyNumberFormat="1" applyFont="1" applyFill="1" applyBorder="1" applyAlignment="1">
      <alignment horizontal="center" vertical="center"/>
    </xf>
    <xf numFmtId="3" fontId="7" fillId="0" borderId="11" xfId="39" applyNumberFormat="1" applyFont="1" applyFill="1" applyBorder="1" applyAlignment="1">
      <alignment horizontal="center" vertical="center"/>
    </xf>
    <xf numFmtId="3" fontId="7" fillId="0" borderId="14" xfId="39" applyNumberFormat="1" applyFont="1" applyFill="1" applyBorder="1" applyAlignment="1">
      <alignment horizontal="center" vertical="center"/>
    </xf>
    <xf numFmtId="3" fontId="12" fillId="21" borderId="30" xfId="39" applyNumberFormat="1" applyFont="1" applyFill="1" applyBorder="1" applyAlignment="1">
      <alignment horizontal="center" vertical="center"/>
    </xf>
    <xf numFmtId="3" fontId="12" fillId="21" borderId="31" xfId="39" applyNumberFormat="1" applyFont="1" applyFill="1" applyBorder="1" applyAlignment="1">
      <alignment horizontal="center" vertical="center"/>
    </xf>
    <xf numFmtId="3" fontId="7" fillId="0" borderId="21" xfId="39" applyNumberFormat="1" applyFont="1" applyFill="1" applyBorder="1" applyAlignment="1">
      <alignment horizontal="center" vertical="center"/>
    </xf>
    <xf numFmtId="3" fontId="7" fillId="0" borderId="22" xfId="39" applyNumberFormat="1" applyFont="1" applyFill="1" applyBorder="1" applyAlignment="1">
      <alignment horizontal="center" vertical="center"/>
    </xf>
    <xf numFmtId="3" fontId="7" fillId="0" borderId="23" xfId="39" applyNumberFormat="1" applyFont="1" applyFill="1" applyBorder="1" applyAlignment="1">
      <alignment horizontal="center" vertical="center"/>
    </xf>
    <xf numFmtId="3" fontId="7" fillId="2" borderId="24" xfId="39" applyNumberFormat="1" applyFont="1" applyFill="1" applyBorder="1" applyAlignment="1">
      <alignment horizontal="center" vertical="center"/>
    </xf>
    <xf numFmtId="3" fontId="7" fillId="2" borderId="25" xfId="39" applyNumberFormat="1" applyFont="1" applyFill="1" applyBorder="1" applyAlignment="1">
      <alignment horizontal="center" vertical="center"/>
    </xf>
    <xf numFmtId="3" fontId="7" fillId="2" borderId="26" xfId="39" applyNumberFormat="1" applyFont="1" applyFill="1" applyBorder="1" applyAlignment="1">
      <alignment horizontal="center" vertical="center"/>
    </xf>
    <xf numFmtId="0" fontId="1" fillId="21" borderId="28" xfId="72" applyFont="1" applyFill="1" applyBorder="1" applyAlignment="1">
      <alignment vertical="center"/>
      <protection/>
    </xf>
    <xf numFmtId="3" fontId="1" fillId="21" borderId="29" xfId="39" applyNumberFormat="1" applyFont="1" applyFill="1" applyBorder="1" applyAlignment="1">
      <alignment horizontal="center" vertical="center"/>
    </xf>
    <xf numFmtId="3" fontId="1" fillId="21" borderId="30" xfId="39" applyNumberFormat="1" applyFont="1" applyFill="1" applyBorder="1" applyAlignment="1">
      <alignment horizontal="center" vertical="center"/>
    </xf>
    <xf numFmtId="3" fontId="1" fillId="21" borderId="31" xfId="39" applyNumberFormat="1" applyFont="1" applyFill="1" applyBorder="1" applyAlignment="1">
      <alignment horizontal="center" vertical="center"/>
    </xf>
    <xf numFmtId="0" fontId="7" fillId="21" borderId="32" xfId="72" applyFont="1" applyFill="1" applyBorder="1" applyAlignment="1">
      <alignment vertical="center"/>
      <protection/>
    </xf>
    <xf numFmtId="3" fontId="12" fillId="21" borderId="33" xfId="39" applyNumberFormat="1" applyFont="1" applyFill="1" applyBorder="1" applyAlignment="1">
      <alignment horizontal="center" vertical="center"/>
    </xf>
    <xf numFmtId="3" fontId="12" fillId="21" borderId="34" xfId="39" applyNumberFormat="1" applyFont="1" applyFill="1" applyBorder="1" applyAlignment="1">
      <alignment horizontal="center" vertical="center"/>
    </xf>
    <xf numFmtId="3" fontId="12" fillId="21" borderId="35" xfId="39" applyNumberFormat="1" applyFont="1" applyFill="1" applyBorder="1" applyAlignment="1">
      <alignment horizontal="center" vertical="center"/>
    </xf>
    <xf numFmtId="3" fontId="1" fillId="0" borderId="0" xfId="39" applyNumberFormat="1" applyFont="1" applyFill="1" applyBorder="1" applyAlignment="1">
      <alignment horizontal="center" vertical="center"/>
    </xf>
    <xf numFmtId="3" fontId="1" fillId="0" borderId="12" xfId="39" applyNumberFormat="1" applyFont="1" applyFill="1" applyBorder="1" applyAlignment="1">
      <alignment horizontal="center" vertical="center"/>
    </xf>
    <xf numFmtId="3" fontId="1" fillId="0" borderId="11" xfId="39" applyNumberFormat="1" applyFont="1" applyFill="1" applyBorder="1" applyAlignment="1">
      <alignment horizontal="center" vertical="center"/>
    </xf>
    <xf numFmtId="3" fontId="1" fillId="0" borderId="14" xfId="39" applyNumberFormat="1" applyFont="1" applyFill="1" applyBorder="1" applyAlignment="1">
      <alignment horizontal="center" vertical="center"/>
    </xf>
    <xf numFmtId="0" fontId="13" fillId="0" borderId="32" xfId="72" applyFont="1" applyFill="1" applyBorder="1" applyAlignment="1">
      <alignment vertical="center"/>
      <protection/>
    </xf>
    <xf numFmtId="3" fontId="11" fillId="0" borderId="22" xfId="39" applyNumberFormat="1" applyFont="1" applyFill="1" applyBorder="1" applyAlignment="1">
      <alignment horizontal="center" vertical="center"/>
    </xf>
    <xf numFmtId="3" fontId="11" fillId="0" borderId="23" xfId="39" applyNumberFormat="1" applyFont="1" applyFill="1" applyBorder="1" applyAlignment="1">
      <alignment horizontal="center" vertical="center"/>
    </xf>
    <xf numFmtId="0" fontId="13" fillId="0" borderId="36" xfId="72" applyFont="1" applyFill="1" applyBorder="1" applyAlignment="1">
      <alignment vertical="center"/>
      <protection/>
    </xf>
    <xf numFmtId="3" fontId="11" fillId="0" borderId="37" xfId="39" applyNumberFormat="1" applyFont="1" applyFill="1" applyBorder="1" applyAlignment="1">
      <alignment horizontal="center" vertical="center"/>
    </xf>
    <xf numFmtId="3" fontId="11" fillId="0" borderId="38" xfId="39" applyNumberFormat="1" applyFont="1" applyFill="1" applyBorder="1" applyAlignment="1">
      <alignment horizontal="center" vertical="center"/>
    </xf>
    <xf numFmtId="3" fontId="11" fillId="0" borderId="39" xfId="39" applyNumberFormat="1" applyFont="1" applyFill="1" applyBorder="1" applyAlignment="1">
      <alignment horizontal="center" vertical="center"/>
    </xf>
    <xf numFmtId="3" fontId="11" fillId="0" borderId="40" xfId="39" applyNumberFormat="1" applyFont="1" applyFill="1" applyBorder="1" applyAlignment="1">
      <alignment horizontal="center" vertical="center"/>
    </xf>
    <xf numFmtId="0" fontId="13" fillId="0" borderId="0" xfId="72" applyFont="1" applyFill="1" applyBorder="1" applyAlignment="1">
      <alignment vertical="center"/>
      <protection/>
    </xf>
    <xf numFmtId="3" fontId="11" fillId="0" borderId="0" xfId="39" applyNumberFormat="1" applyFont="1" applyFill="1" applyBorder="1" applyAlignment="1">
      <alignment horizontal="center" vertical="center"/>
    </xf>
    <xf numFmtId="0" fontId="14" fillId="0" borderId="0" xfId="59" applyFont="1" applyAlignment="1">
      <alignment vertical="top"/>
      <protection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3" fontId="1" fillId="0" borderId="0" xfId="59" applyNumberFormat="1" applyFont="1">
      <alignment/>
      <protection/>
    </xf>
    <xf numFmtId="0" fontId="1" fillId="0" borderId="0" xfId="59" applyFont="1">
      <alignment/>
      <protection/>
    </xf>
    <xf numFmtId="0" fontId="1" fillId="0" borderId="0" xfId="58" applyFont="1">
      <alignment/>
      <protection/>
    </xf>
    <xf numFmtId="0" fontId="11" fillId="0" borderId="0" xfId="59" applyFont="1">
      <alignment/>
      <protection/>
    </xf>
    <xf numFmtId="0" fontId="1" fillId="0" borderId="0" xfId="59" applyFont="1" applyFill="1">
      <alignment/>
      <protection/>
    </xf>
    <xf numFmtId="0" fontId="39" fillId="0" borderId="0" xfId="58" applyFont="1">
      <alignment/>
      <protection/>
    </xf>
    <xf numFmtId="0" fontId="6" fillId="8" borderId="41" xfId="59" applyFont="1" applyFill="1" applyBorder="1" applyAlignment="1">
      <alignment horizontal="center" vertical="center"/>
      <protection/>
    </xf>
    <xf numFmtId="0" fontId="6" fillId="8" borderId="42" xfId="59" applyFont="1" applyFill="1" applyBorder="1" applyAlignment="1">
      <alignment horizontal="center" vertical="center"/>
      <protection/>
    </xf>
    <xf numFmtId="0" fontId="6" fillId="8" borderId="43" xfId="59" applyFont="1" applyFill="1" applyBorder="1" applyAlignment="1">
      <alignment horizontal="center" vertical="center"/>
      <protection/>
    </xf>
    <xf numFmtId="0" fontId="42" fillId="0" borderId="0" xfId="58" applyFont="1" applyBorder="1" applyAlignment="1">
      <alignment/>
      <protection/>
    </xf>
  </cellXfs>
  <cellStyles count="9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[0]_1992-1995 plocha kum." xfId="33"/>
    <cellStyle name="Comma_1992-1995 plocha kum." xfId="34"/>
    <cellStyle name="Currency [0]_1992-1995 plocha kum." xfId="35"/>
    <cellStyle name="Currency_1992-1995 plocha kum." xfId="36"/>
    <cellStyle name="Comma" xfId="37"/>
    <cellStyle name="Comma [0]" xfId="38"/>
    <cellStyle name="čiarky 2" xfId="39"/>
    <cellStyle name="čiarky 3" xfId="40"/>
    <cellStyle name="Dobrá" xfId="41"/>
    <cellStyle name="ETIK" xfId="42"/>
    <cellStyle name="Kontrolná bunka" xfId="43"/>
    <cellStyle name="kurzíva" xfId="44"/>
    <cellStyle name="Currency" xfId="45"/>
    <cellStyle name="Currency [0]" xfId="46"/>
    <cellStyle name="meny 2" xfId="47"/>
    <cellStyle name="Nadpis 1" xfId="48"/>
    <cellStyle name="Nadpis 2" xfId="49"/>
    <cellStyle name="Nadpis 3" xfId="50"/>
    <cellStyle name="Nadpis 4" xfId="51"/>
    <cellStyle name="název firmy" xfId="52"/>
    <cellStyle name="Název listu - kapitola" xfId="53"/>
    <cellStyle name="Název produktu" xfId="54"/>
    <cellStyle name="Neutrálna" xfId="55"/>
    <cellStyle name="Normal_1992-1995 plocha kum." xfId="56"/>
    <cellStyle name="normálne 2" xfId="57"/>
    <cellStyle name="normálne 3" xfId="58"/>
    <cellStyle name="normálne 3 2" xfId="59"/>
    <cellStyle name="normálne 3 3" xfId="60"/>
    <cellStyle name="normálne 4" xfId="61"/>
    <cellStyle name="normálne 4 2" xfId="62"/>
    <cellStyle name="normálne 5" xfId="63"/>
    <cellStyle name="normálne 5 2" xfId="64"/>
    <cellStyle name="normálne 5 3" xfId="65"/>
    <cellStyle name="normálne 5 4" xfId="66"/>
    <cellStyle name="normálne 5 5" xfId="67"/>
    <cellStyle name="normálne 5 6" xfId="68"/>
    <cellStyle name="normálne 6" xfId="69"/>
    <cellStyle name="normálne 7" xfId="70"/>
    <cellStyle name="normální_Fixné n. A" xfId="71"/>
    <cellStyle name="normální_Rozpočet FN I." xfId="72"/>
    <cellStyle name="normální_Rozpočet FN II." xfId="73"/>
    <cellStyle name="normální_Rozpočet VN" xfId="74"/>
    <cellStyle name="Percent" xfId="75"/>
    <cellStyle name="percentá 2" xfId="76"/>
    <cellStyle name="percentá 2 2" xfId="77"/>
    <cellStyle name="percentá 2 3" xfId="78"/>
    <cellStyle name="percentá 2 4" xfId="79"/>
    <cellStyle name="percentá 2 5" xfId="80"/>
    <cellStyle name="percentá 3" xfId="81"/>
    <cellStyle name="percentá 4" xfId="82"/>
    <cellStyle name="percentá 5" xfId="83"/>
    <cellStyle name="Podtitulek" xfId="84"/>
    <cellStyle name="podtitulek inverzní" xfId="85"/>
    <cellStyle name="podtitulek_List1" xfId="86"/>
    <cellStyle name="Poznámka" xfId="87"/>
    <cellStyle name="Prepojená bunka" xfId="88"/>
    <cellStyle name="Spolu" xfId="89"/>
    <cellStyle name="Štýl 1" xfId="90"/>
    <cellStyle name="Text upozornenia" xfId="91"/>
    <cellStyle name="Titul" xfId="92"/>
    <cellStyle name="Vstup" xfId="93"/>
    <cellStyle name="Výpočet" xfId="94"/>
    <cellStyle name="Výstup" xfId="95"/>
    <cellStyle name="Vysvetľujúci text" xfId="96"/>
    <cellStyle name="Zlá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ljarova\Local%20Settings\Temporary%20Internet%20Files\Content.Outlook\AHFBI00D\IP-2012-2014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 2012-2014"/>
      <sheetName val="Veľké investíc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Q94"/>
  <sheetViews>
    <sheetView showGridLines="0" showZeros="0" tabSelected="1" view="pageBreakPreview" zoomScale="70" zoomScaleSheetLayoutView="70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3" sqref="O3"/>
    </sheetView>
  </sheetViews>
  <sheetFormatPr defaultColWidth="9.140625" defaultRowHeight="15"/>
  <cols>
    <col min="1" max="1" width="57.00390625" style="3" customWidth="1"/>
    <col min="2" max="2" width="24.57421875" style="3" customWidth="1"/>
    <col min="3" max="11" width="14.00390625" style="3" hidden="1" customWidth="1"/>
    <col min="12" max="14" width="14.28125" style="3" hidden="1" customWidth="1"/>
    <col min="15" max="16" width="22.140625" style="3" customWidth="1"/>
    <col min="17" max="16384" width="9.140625" style="3" customWidth="1"/>
  </cols>
  <sheetData>
    <row r="1" spans="1:16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2" t="s">
        <v>80</v>
      </c>
    </row>
    <row r="2" spans="1:16" ht="4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6.5" customHeight="1" thickBo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</row>
    <row r="4" spans="1:16" ht="33" customHeight="1" thickBot="1">
      <c r="A4" s="4"/>
      <c r="B4" s="159" t="s">
        <v>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1:16" ht="21.75" customHeight="1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1" t="s">
        <v>14</v>
      </c>
      <c r="M5" s="11" t="s">
        <v>15</v>
      </c>
      <c r="N5" s="11" t="s">
        <v>16</v>
      </c>
      <c r="O5" s="9" t="s">
        <v>4</v>
      </c>
      <c r="P5" s="9" t="s">
        <v>4</v>
      </c>
    </row>
    <row r="6" spans="1:16" ht="18.75" customHeight="1">
      <c r="A6" s="12"/>
      <c r="B6" s="13" t="s">
        <v>17</v>
      </c>
      <c r="C6" s="14" t="s">
        <v>18</v>
      </c>
      <c r="D6" s="14" t="s">
        <v>18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14" t="s">
        <v>18</v>
      </c>
      <c r="K6" s="14" t="s">
        <v>18</v>
      </c>
      <c r="L6" s="14" t="s">
        <v>18</v>
      </c>
      <c r="M6" s="14" t="s">
        <v>18</v>
      </c>
      <c r="N6" s="15" t="s">
        <v>19</v>
      </c>
      <c r="O6" s="15" t="s">
        <v>20</v>
      </c>
      <c r="P6" s="16" t="s">
        <v>21</v>
      </c>
    </row>
    <row r="7" spans="1:16" s="21" customFormat="1" ht="12.75" customHeight="1">
      <c r="A7" s="17" t="s">
        <v>22</v>
      </c>
      <c r="B7" s="18" t="s">
        <v>23</v>
      </c>
      <c r="C7" s="19" t="s">
        <v>23</v>
      </c>
      <c r="D7" s="19" t="s">
        <v>23</v>
      </c>
      <c r="E7" s="19" t="s">
        <v>23</v>
      </c>
      <c r="F7" s="19" t="s">
        <v>23</v>
      </c>
      <c r="G7" s="19" t="s">
        <v>23</v>
      </c>
      <c r="H7" s="19" t="s">
        <v>23</v>
      </c>
      <c r="I7" s="19" t="s">
        <v>23</v>
      </c>
      <c r="J7" s="19" t="s">
        <v>23</v>
      </c>
      <c r="K7" s="19" t="s">
        <v>23</v>
      </c>
      <c r="L7" s="19" t="s">
        <v>23</v>
      </c>
      <c r="M7" s="19"/>
      <c r="N7" s="19"/>
      <c r="O7" s="19" t="s">
        <v>23</v>
      </c>
      <c r="P7" s="20" t="s">
        <v>23</v>
      </c>
    </row>
    <row r="8" spans="1:16" s="21" customFormat="1" ht="14.25" customHeight="1">
      <c r="A8" s="22"/>
      <c r="B8" s="23"/>
      <c r="C8" s="24"/>
      <c r="D8" s="25"/>
      <c r="E8" s="24"/>
      <c r="F8" s="25"/>
      <c r="G8" s="24"/>
      <c r="H8" s="25"/>
      <c r="I8" s="25"/>
      <c r="J8" s="25"/>
      <c r="K8" s="24"/>
      <c r="L8" s="24"/>
      <c r="M8" s="25"/>
      <c r="N8" s="25"/>
      <c r="O8" s="25"/>
      <c r="P8" s="25"/>
    </row>
    <row r="9" spans="1:16" ht="12.75">
      <c r="A9" s="26" t="s">
        <v>24</v>
      </c>
      <c r="B9" s="27"/>
      <c r="C9" s="28" t="s">
        <v>25</v>
      </c>
      <c r="D9" s="29" t="s">
        <v>25</v>
      </c>
      <c r="E9" s="28" t="s">
        <v>25</v>
      </c>
      <c r="F9" s="29"/>
      <c r="G9" s="28" t="s">
        <v>25</v>
      </c>
      <c r="H9" s="29"/>
      <c r="I9" s="29"/>
      <c r="J9" s="29"/>
      <c r="K9" s="28" t="s">
        <v>25</v>
      </c>
      <c r="L9" s="28" t="s">
        <v>25</v>
      </c>
      <c r="M9" s="29"/>
      <c r="N9" s="29"/>
      <c r="O9" s="29"/>
      <c r="P9" s="29" t="s">
        <v>25</v>
      </c>
    </row>
    <row r="10" spans="1:16" ht="12" customHeight="1">
      <c r="A10" s="30" t="s">
        <v>26</v>
      </c>
      <c r="B10" s="31">
        <v>248276.21963</v>
      </c>
      <c r="C10" s="32">
        <v>10492</v>
      </c>
      <c r="D10" s="33">
        <v>15778</v>
      </c>
      <c r="E10" s="32">
        <v>46816</v>
      </c>
      <c r="F10" s="32">
        <v>16316</v>
      </c>
      <c r="G10" s="32">
        <f>4185+16125+314</f>
        <v>20624</v>
      </c>
      <c r="H10" s="32">
        <v>17646</v>
      </c>
      <c r="I10" s="32">
        <f>6001+15539+183</f>
        <v>21723</v>
      </c>
      <c r="J10" s="33">
        <v>18834</v>
      </c>
      <c r="K10" s="32">
        <v>24173</v>
      </c>
      <c r="L10" s="32">
        <f>13989+1724</f>
        <v>15713</v>
      </c>
      <c r="M10" s="33">
        <v>17932</v>
      </c>
      <c r="N10" s="33">
        <v>18692</v>
      </c>
      <c r="O10" s="33">
        <f>C10+D10+E10+F10+G10+H10+I10+J10+K10+L10+M10+N10</f>
        <v>244739</v>
      </c>
      <c r="P10" s="33">
        <f aca="true" t="shared" si="0" ref="P10:P16">O10-B10</f>
        <v>-3537.219630000007</v>
      </c>
    </row>
    <row r="11" spans="1:16" ht="12" customHeight="1">
      <c r="A11" s="30" t="s">
        <v>27</v>
      </c>
      <c r="B11" s="31">
        <v>281.116</v>
      </c>
      <c r="C11" s="32"/>
      <c r="D11" s="33"/>
      <c r="E11" s="32"/>
      <c r="F11" s="32">
        <v>42985</v>
      </c>
      <c r="G11" s="32"/>
      <c r="H11" s="32"/>
      <c r="I11" s="32"/>
      <c r="J11" s="33"/>
      <c r="K11" s="32"/>
      <c r="L11" s="32"/>
      <c r="M11" s="33"/>
      <c r="N11" s="33"/>
      <c r="O11" s="33">
        <f aca="true" t="shared" si="1" ref="O11:O16">C11+D11+E11+F11+G11+H11+I11+J11+K11+L11+M11+N11</f>
        <v>42985</v>
      </c>
      <c r="P11" s="33">
        <f t="shared" si="0"/>
        <v>42703.884</v>
      </c>
    </row>
    <row r="12" spans="1:16" ht="12.75">
      <c r="A12" s="34" t="s">
        <v>28</v>
      </c>
      <c r="B12" s="31">
        <v>60538.08164</v>
      </c>
      <c r="C12" s="32">
        <v>2656</v>
      </c>
      <c r="D12" s="33">
        <v>3820</v>
      </c>
      <c r="E12" s="32">
        <v>0</v>
      </c>
      <c r="F12" s="32"/>
      <c r="G12" s="32"/>
      <c r="H12" s="32">
        <v>0</v>
      </c>
      <c r="I12" s="32">
        <v>2528</v>
      </c>
      <c r="J12" s="33"/>
      <c r="K12" s="32">
        <v>0</v>
      </c>
      <c r="L12" s="32">
        <v>2135</v>
      </c>
      <c r="M12" s="33">
        <v>1069</v>
      </c>
      <c r="N12" s="33">
        <v>138</v>
      </c>
      <c r="O12" s="33">
        <f t="shared" si="1"/>
        <v>12346</v>
      </c>
      <c r="P12" s="33">
        <f t="shared" si="0"/>
        <v>-48192.08164</v>
      </c>
    </row>
    <row r="13" spans="1:16" ht="12.75">
      <c r="A13" s="34" t="s">
        <v>29</v>
      </c>
      <c r="B13" s="31">
        <v>95361.042</v>
      </c>
      <c r="C13" s="32"/>
      <c r="D13" s="33"/>
      <c r="E13" s="32">
        <v>16195</v>
      </c>
      <c r="F13" s="32">
        <v>10707</v>
      </c>
      <c r="G13" s="32">
        <v>405</v>
      </c>
      <c r="H13" s="32">
        <v>149</v>
      </c>
      <c r="I13" s="32">
        <v>5063</v>
      </c>
      <c r="J13" s="33"/>
      <c r="K13" s="32">
        <v>1443</v>
      </c>
      <c r="L13" s="32">
        <v>2446</v>
      </c>
      <c r="M13" s="33">
        <v>8969</v>
      </c>
      <c r="N13" s="33">
        <v>14259</v>
      </c>
      <c r="O13" s="33">
        <f t="shared" si="1"/>
        <v>59636</v>
      </c>
      <c r="P13" s="33">
        <f t="shared" si="0"/>
        <v>-35725.042</v>
      </c>
    </row>
    <row r="14" spans="1:16" ht="12.75">
      <c r="A14" s="30" t="s">
        <v>30</v>
      </c>
      <c r="B14" s="31">
        <v>273034.96785</v>
      </c>
      <c r="C14" s="32"/>
      <c r="D14" s="33"/>
      <c r="E14" s="32"/>
      <c r="F14" s="32">
        <v>0</v>
      </c>
      <c r="G14" s="32"/>
      <c r="H14" s="32">
        <v>0</v>
      </c>
      <c r="I14" s="32">
        <v>27587</v>
      </c>
      <c r="J14" s="33"/>
      <c r="K14" s="32">
        <v>15651</v>
      </c>
      <c r="L14" s="32">
        <v>4701</v>
      </c>
      <c r="M14" s="33">
        <v>39735</v>
      </c>
      <c r="N14" s="33"/>
      <c r="O14" s="33">
        <f t="shared" si="1"/>
        <v>87674</v>
      </c>
      <c r="P14" s="33">
        <f t="shared" si="0"/>
        <v>-185360.96785000002</v>
      </c>
    </row>
    <row r="15" spans="1:16" ht="12.75">
      <c r="A15" s="30" t="s">
        <v>31</v>
      </c>
      <c r="B15" s="31">
        <v>27745.803</v>
      </c>
      <c r="C15" s="32"/>
      <c r="D15" s="33"/>
      <c r="E15" s="32"/>
      <c r="F15" s="32">
        <v>0</v>
      </c>
      <c r="G15" s="32">
        <v>5668</v>
      </c>
      <c r="H15" s="32">
        <v>0</v>
      </c>
      <c r="I15" s="32"/>
      <c r="J15" s="33"/>
      <c r="K15" s="32">
        <v>5523</v>
      </c>
      <c r="L15" s="32">
        <v>16553</v>
      </c>
      <c r="M15" s="33"/>
      <c r="N15" s="33"/>
      <c r="O15" s="33">
        <f t="shared" si="1"/>
        <v>27744</v>
      </c>
      <c r="P15" s="33">
        <f t="shared" si="0"/>
        <v>-1.8029999999998836</v>
      </c>
    </row>
    <row r="16" spans="1:16" ht="12.75">
      <c r="A16" s="30" t="s">
        <v>32</v>
      </c>
      <c r="B16" s="31">
        <v>176.478</v>
      </c>
      <c r="C16" s="32">
        <v>42</v>
      </c>
      <c r="D16" s="33">
        <v>42</v>
      </c>
      <c r="E16" s="32">
        <v>41</v>
      </c>
      <c r="F16" s="32">
        <v>70</v>
      </c>
      <c r="G16" s="32">
        <f>3+40</f>
        <v>43</v>
      </c>
      <c r="H16" s="32">
        <v>77</v>
      </c>
      <c r="I16" s="32">
        <f>3+50</f>
        <v>53</v>
      </c>
      <c r="J16" s="33">
        <v>63</v>
      </c>
      <c r="K16" s="32">
        <v>111</v>
      </c>
      <c r="L16" s="32">
        <f>85+22</f>
        <v>107</v>
      </c>
      <c r="M16" s="33">
        <v>105</v>
      </c>
      <c r="N16" s="33">
        <v>70</v>
      </c>
      <c r="O16" s="33">
        <f t="shared" si="1"/>
        <v>824</v>
      </c>
      <c r="P16" s="33">
        <f t="shared" si="0"/>
        <v>647.5219999999999</v>
      </c>
    </row>
    <row r="17" spans="1:17" s="21" customFormat="1" ht="12.75" customHeight="1">
      <c r="A17" s="35" t="s">
        <v>33</v>
      </c>
      <c r="B17" s="36">
        <f>SUM(B10:B16)</f>
        <v>705413.7081200001</v>
      </c>
      <c r="C17" s="37">
        <f aca="true" t="shared" si="2" ref="C17:P17">SUM(C10:C16)</f>
        <v>13190</v>
      </c>
      <c r="D17" s="37">
        <f t="shared" si="2"/>
        <v>19640</v>
      </c>
      <c r="E17" s="37">
        <f t="shared" si="2"/>
        <v>63052</v>
      </c>
      <c r="F17" s="37">
        <f t="shared" si="2"/>
        <v>70078</v>
      </c>
      <c r="G17" s="37">
        <f t="shared" si="2"/>
        <v>26740</v>
      </c>
      <c r="H17" s="37">
        <f t="shared" si="2"/>
        <v>17872</v>
      </c>
      <c r="I17" s="37">
        <f t="shared" si="2"/>
        <v>56954</v>
      </c>
      <c r="J17" s="37">
        <f t="shared" si="2"/>
        <v>18897</v>
      </c>
      <c r="K17" s="37">
        <f>SUM(K10:K16)</f>
        <v>46901</v>
      </c>
      <c r="L17" s="37">
        <f>SUM(L10:L16)</f>
        <v>41655</v>
      </c>
      <c r="M17" s="37">
        <f>SUM(M10:M16)</f>
        <v>67810</v>
      </c>
      <c r="N17" s="37">
        <f>SUM(N10:N16)</f>
        <v>33159</v>
      </c>
      <c r="O17" s="37">
        <f t="shared" si="2"/>
        <v>475948</v>
      </c>
      <c r="P17" s="37">
        <f t="shared" si="2"/>
        <v>-229465.70812000002</v>
      </c>
      <c r="Q17" s="38"/>
    </row>
    <row r="18" spans="1:16" ht="12.75">
      <c r="A18" s="39"/>
      <c r="B18" s="40"/>
      <c r="C18" s="41"/>
      <c r="D18" s="42"/>
      <c r="E18" s="41"/>
      <c r="F18" s="41"/>
      <c r="G18" s="41"/>
      <c r="H18" s="41"/>
      <c r="I18" s="41"/>
      <c r="J18" s="42"/>
      <c r="K18" s="41"/>
      <c r="L18" s="41"/>
      <c r="M18" s="42"/>
      <c r="N18" s="42"/>
      <c r="O18" s="42"/>
      <c r="P18" s="42"/>
    </row>
    <row r="19" spans="1:16" ht="12.75" customHeight="1">
      <c r="A19" s="43" t="s">
        <v>34</v>
      </c>
      <c r="B19" s="44"/>
      <c r="C19" s="45"/>
      <c r="D19" s="46"/>
      <c r="E19" s="45"/>
      <c r="F19" s="45"/>
      <c r="G19" s="45"/>
      <c r="H19" s="45"/>
      <c r="I19" s="45"/>
      <c r="J19" s="46"/>
      <c r="K19" s="45"/>
      <c r="L19" s="45"/>
      <c r="M19" s="46"/>
      <c r="N19" s="46"/>
      <c r="O19" s="46"/>
      <c r="P19" s="46"/>
    </row>
    <row r="20" spans="1:16" ht="39" customHeight="1">
      <c r="A20" s="47" t="s">
        <v>35</v>
      </c>
      <c r="B20" s="31">
        <v>195298.55154</v>
      </c>
      <c r="C20" s="32">
        <v>13951</v>
      </c>
      <c r="D20" s="33">
        <v>15395</v>
      </c>
      <c r="E20" s="32">
        <v>8021</v>
      </c>
      <c r="F20" s="32">
        <v>4880</v>
      </c>
      <c r="G20" s="32">
        <f>1163+27597+40</f>
        <v>28800</v>
      </c>
      <c r="H20" s="32">
        <v>13672</v>
      </c>
      <c r="I20" s="32">
        <f>3999+9199+40</f>
        <v>13238</v>
      </c>
      <c r="J20" s="33">
        <v>13223</v>
      </c>
      <c r="K20" s="32">
        <v>12520</v>
      </c>
      <c r="L20" s="32">
        <f>4587+9199+1755+43</f>
        <v>15584</v>
      </c>
      <c r="M20" s="33">
        <v>16023</v>
      </c>
      <c r="N20" s="33">
        <v>16214</v>
      </c>
      <c r="O20" s="33">
        <f>C20+D20+E20+F20+G20+H20+I20+J20+K20+L20+M20+N20</f>
        <v>171521</v>
      </c>
      <c r="P20" s="33">
        <f>O20-B20</f>
        <v>-23777.551539999986</v>
      </c>
    </row>
    <row r="21" spans="1:16" ht="12.75" customHeight="1">
      <c r="A21" s="47" t="s">
        <v>36</v>
      </c>
      <c r="B21" s="31">
        <v>9300</v>
      </c>
      <c r="C21" s="32"/>
      <c r="D21" s="33"/>
      <c r="E21" s="32"/>
      <c r="F21" s="32"/>
      <c r="G21" s="32"/>
      <c r="H21" s="32"/>
      <c r="I21" s="32"/>
      <c r="J21" s="33"/>
      <c r="K21" s="32"/>
      <c r="L21" s="32"/>
      <c r="M21" s="33"/>
      <c r="N21" s="33"/>
      <c r="O21" s="33">
        <f>C21+D21+E21+F21+G21+H21+I21+J21+K21+L21+M21+N21</f>
        <v>0</v>
      </c>
      <c r="P21" s="33">
        <f>O21-B21</f>
        <v>-9300</v>
      </c>
    </row>
    <row r="22" spans="1:16" ht="12.75">
      <c r="A22" s="48" t="s">
        <v>37</v>
      </c>
      <c r="B22" s="31">
        <v>28141.61552</v>
      </c>
      <c r="C22" s="32">
        <v>2027</v>
      </c>
      <c r="D22" s="33">
        <v>1925</v>
      </c>
      <c r="E22" s="32">
        <v>1775</v>
      </c>
      <c r="F22" s="32">
        <v>2275</v>
      </c>
      <c r="G22" s="32">
        <v>1843</v>
      </c>
      <c r="H22" s="32">
        <v>1781</v>
      </c>
      <c r="I22" s="32">
        <v>2340</v>
      </c>
      <c r="J22" s="33">
        <v>1784</v>
      </c>
      <c r="K22" s="32">
        <v>1814</v>
      </c>
      <c r="L22" s="32">
        <v>2537</v>
      </c>
      <c r="M22" s="33">
        <v>1857</v>
      </c>
      <c r="N22" s="33">
        <v>3500</v>
      </c>
      <c r="O22" s="33">
        <f>C22+D22+E22+F22+G22+H22+I22+J22+K22+L22+M22+N22</f>
        <v>25458</v>
      </c>
      <c r="P22" s="33">
        <f>O22-B22</f>
        <v>-2683.6155199999994</v>
      </c>
    </row>
    <row r="23" spans="1:16" ht="12.75">
      <c r="A23" s="48" t="s">
        <v>38</v>
      </c>
      <c r="B23" s="31"/>
      <c r="C23" s="32">
        <v>127</v>
      </c>
      <c r="D23" s="33">
        <v>106</v>
      </c>
      <c r="E23" s="32">
        <v>514</v>
      </c>
      <c r="F23" s="32">
        <v>163</v>
      </c>
      <c r="G23" s="32">
        <v>200</v>
      </c>
      <c r="H23" s="32">
        <v>66</v>
      </c>
      <c r="I23" s="32">
        <v>78</v>
      </c>
      <c r="J23" s="33">
        <v>77</v>
      </c>
      <c r="K23" s="32">
        <v>70</v>
      </c>
      <c r="L23" s="32">
        <v>95</v>
      </c>
      <c r="M23" s="33">
        <v>119</v>
      </c>
      <c r="N23" s="33">
        <v>100</v>
      </c>
      <c r="O23" s="33">
        <f>C23+D23+E23+F23+G23+H23+I23+J23+K23+L23+M23+N23</f>
        <v>1715</v>
      </c>
      <c r="P23" s="33">
        <f>O23-B23</f>
        <v>1715</v>
      </c>
    </row>
    <row r="24" spans="1:16" ht="12.75">
      <c r="A24" s="48" t="s">
        <v>39</v>
      </c>
      <c r="B24" s="31"/>
      <c r="C24" s="32"/>
      <c r="D24" s="33"/>
      <c r="E24" s="32"/>
      <c r="F24" s="32"/>
      <c r="G24" s="32"/>
      <c r="H24" s="32"/>
      <c r="I24" s="32"/>
      <c r="J24" s="33"/>
      <c r="K24" s="32"/>
      <c r="L24" s="32"/>
      <c r="M24" s="33"/>
      <c r="N24" s="33"/>
      <c r="O24" s="33">
        <f>C24+D24+E24+F24+G24+H24+I24+J24+K24+L24+M24+N24</f>
        <v>0</v>
      </c>
      <c r="P24" s="33">
        <f>O24-B24</f>
        <v>0</v>
      </c>
    </row>
    <row r="25" spans="1:16" s="21" customFormat="1" ht="12.75">
      <c r="A25" s="49" t="s">
        <v>40</v>
      </c>
      <c r="B25" s="50">
        <f aca="true" t="shared" si="3" ref="B25:H25">SUM(B20:B24)</f>
        <v>232740.16705999998</v>
      </c>
      <c r="C25" s="51">
        <f t="shared" si="3"/>
        <v>16105</v>
      </c>
      <c r="D25" s="51">
        <f t="shared" si="3"/>
        <v>17426</v>
      </c>
      <c r="E25" s="51">
        <f t="shared" si="3"/>
        <v>10310</v>
      </c>
      <c r="F25" s="51">
        <f t="shared" si="3"/>
        <v>7318</v>
      </c>
      <c r="G25" s="51">
        <f t="shared" si="3"/>
        <v>30843</v>
      </c>
      <c r="H25" s="51">
        <f t="shared" si="3"/>
        <v>15519</v>
      </c>
      <c r="I25" s="50">
        <f aca="true" t="shared" si="4" ref="I25:P25">SUM(I20:I24)</f>
        <v>15656</v>
      </c>
      <c r="J25" s="50">
        <f t="shared" si="4"/>
        <v>15084</v>
      </c>
      <c r="K25" s="50">
        <f t="shared" si="4"/>
        <v>14404</v>
      </c>
      <c r="L25" s="50">
        <f t="shared" si="4"/>
        <v>18216</v>
      </c>
      <c r="M25" s="50">
        <f t="shared" si="4"/>
        <v>17999</v>
      </c>
      <c r="N25" s="50">
        <f t="shared" si="4"/>
        <v>19814</v>
      </c>
      <c r="O25" s="50">
        <f t="shared" si="4"/>
        <v>198694</v>
      </c>
      <c r="P25" s="51">
        <f t="shared" si="4"/>
        <v>-34046.167059999985</v>
      </c>
    </row>
    <row r="26" spans="1:16" ht="15" customHeight="1">
      <c r="A26" s="39"/>
      <c r="B26" s="40"/>
      <c r="C26" s="41"/>
      <c r="D26" s="42"/>
      <c r="E26" s="41"/>
      <c r="F26" s="41"/>
      <c r="G26" s="41"/>
      <c r="H26" s="41"/>
      <c r="I26" s="41"/>
      <c r="J26" s="42"/>
      <c r="K26" s="41"/>
      <c r="L26" s="41"/>
      <c r="M26" s="42"/>
      <c r="N26" s="42"/>
      <c r="O26" s="42"/>
      <c r="P26" s="42"/>
    </row>
    <row r="27" spans="1:16" ht="12" customHeight="1">
      <c r="A27" s="26" t="s">
        <v>41</v>
      </c>
      <c r="B27" s="31"/>
      <c r="C27" s="45" t="s">
        <v>25</v>
      </c>
      <c r="D27" s="46" t="s">
        <v>25</v>
      </c>
      <c r="E27" s="45" t="s">
        <v>25</v>
      </c>
      <c r="F27" s="45"/>
      <c r="G27" s="45"/>
      <c r="H27" s="45"/>
      <c r="I27" s="45"/>
      <c r="J27" s="46"/>
      <c r="K27" s="45"/>
      <c r="L27" s="45"/>
      <c r="M27" s="46"/>
      <c r="N27" s="46"/>
      <c r="O27" s="33"/>
      <c r="P27" s="46">
        <f>O27-B27</f>
        <v>0</v>
      </c>
    </row>
    <row r="28" spans="1:16" ht="12.75">
      <c r="A28" s="48" t="s">
        <v>42</v>
      </c>
      <c r="B28" s="31">
        <v>583.70517</v>
      </c>
      <c r="C28" s="32"/>
      <c r="D28" s="33">
        <v>3685</v>
      </c>
      <c r="E28" s="32">
        <v>910</v>
      </c>
      <c r="F28" s="32">
        <v>2363</v>
      </c>
      <c r="G28" s="32">
        <v>1832</v>
      </c>
      <c r="H28" s="32"/>
      <c r="I28" s="32">
        <v>1669</v>
      </c>
      <c r="J28" s="33">
        <v>1183</v>
      </c>
      <c r="K28" s="32"/>
      <c r="L28" s="32"/>
      <c r="M28" s="33"/>
      <c r="N28" s="33"/>
      <c r="O28" s="33">
        <f>C28+D28+E28+F28+G28+H28+I28+J28+K28+L28+M28+N28</f>
        <v>11642</v>
      </c>
      <c r="P28" s="33">
        <f>O28-B28</f>
        <v>11058.29483</v>
      </c>
    </row>
    <row r="29" spans="1:16" ht="12.75">
      <c r="A29" s="48" t="s">
        <v>43</v>
      </c>
      <c r="B29" s="31">
        <v>1343.01696</v>
      </c>
      <c r="C29" s="32">
        <v>8</v>
      </c>
      <c r="D29" s="33">
        <v>21</v>
      </c>
      <c r="E29" s="32">
        <v>7</v>
      </c>
      <c r="F29" s="32">
        <v>8</v>
      </c>
      <c r="G29" s="32">
        <v>13</v>
      </c>
      <c r="H29" s="32">
        <v>7</v>
      </c>
      <c r="I29" s="32">
        <v>5</v>
      </c>
      <c r="J29" s="33">
        <v>7</v>
      </c>
      <c r="K29" s="32">
        <v>4</v>
      </c>
      <c r="L29" s="32">
        <v>7</v>
      </c>
      <c r="M29" s="33">
        <v>15</v>
      </c>
      <c r="N29" s="33">
        <v>85</v>
      </c>
      <c r="O29" s="33">
        <f>C29+D29+E29+F29+G29+H29+I29+J29+K29+L29+M29+N29</f>
        <v>187</v>
      </c>
      <c r="P29" s="33">
        <f>O29-B29</f>
        <v>-1156.01696</v>
      </c>
    </row>
    <row r="30" spans="1:16" ht="14.25" customHeight="1">
      <c r="A30" s="48" t="s">
        <v>44</v>
      </c>
      <c r="B30" s="31">
        <v>13966.45777</v>
      </c>
      <c r="C30" s="32">
        <v>2</v>
      </c>
      <c r="D30" s="33">
        <v>21</v>
      </c>
      <c r="E30" s="32">
        <v>10</v>
      </c>
      <c r="F30" s="32">
        <v>551</v>
      </c>
      <c r="G30" s="32">
        <v>2</v>
      </c>
      <c r="H30" s="32">
        <v>4382</v>
      </c>
      <c r="I30" s="32">
        <v>2</v>
      </c>
      <c r="J30" s="33"/>
      <c r="K30" s="32"/>
      <c r="L30" s="32">
        <v>626</v>
      </c>
      <c r="M30" s="33"/>
      <c r="N30" s="33">
        <v>5510</v>
      </c>
      <c r="O30" s="33">
        <f>C30+D30+E30+F30+G30+H30+I30+J30+K30+L30+M30+N30</f>
        <v>11106</v>
      </c>
      <c r="P30" s="33">
        <f>O30-B30</f>
        <v>-2860.457770000001</v>
      </c>
    </row>
    <row r="31" spans="1:16" ht="12.75">
      <c r="A31" s="48" t="s">
        <v>45</v>
      </c>
      <c r="B31" s="31">
        <v>37177.189</v>
      </c>
      <c r="C31" s="32"/>
      <c r="D31" s="33">
        <v>0</v>
      </c>
      <c r="E31" s="32">
        <v>0</v>
      </c>
      <c r="F31" s="32">
        <v>0</v>
      </c>
      <c r="G31" s="32">
        <v>0</v>
      </c>
      <c r="H31" s="32"/>
      <c r="I31" s="32"/>
      <c r="J31" s="33"/>
      <c r="K31" s="32"/>
      <c r="L31" s="32"/>
      <c r="M31" s="33"/>
      <c r="N31" s="33">
        <v>37177</v>
      </c>
      <c r="O31" s="33">
        <f>C31+D31+E31+F31+G31+H31+I31+J31+K31+L31+M31+N31</f>
        <v>37177</v>
      </c>
      <c r="P31" s="33">
        <f>O31-B31</f>
        <v>-0.1889999999984866</v>
      </c>
    </row>
    <row r="32" spans="1:16" s="21" customFormat="1" ht="12.75">
      <c r="A32" s="52" t="s">
        <v>40</v>
      </c>
      <c r="B32" s="51">
        <f aca="true" t="shared" si="5" ref="B32:P32">SUM(B28:B31)</f>
        <v>53070.3689</v>
      </c>
      <c r="C32" s="51">
        <f t="shared" si="5"/>
        <v>10</v>
      </c>
      <c r="D32" s="51">
        <f t="shared" si="5"/>
        <v>3727</v>
      </c>
      <c r="E32" s="51">
        <f t="shared" si="5"/>
        <v>927</v>
      </c>
      <c r="F32" s="51">
        <f t="shared" si="5"/>
        <v>2922</v>
      </c>
      <c r="G32" s="51">
        <f t="shared" si="5"/>
        <v>1847</v>
      </c>
      <c r="H32" s="51">
        <f t="shared" si="5"/>
        <v>4389</v>
      </c>
      <c r="I32" s="51">
        <f t="shared" si="5"/>
        <v>1676</v>
      </c>
      <c r="J32" s="51">
        <f t="shared" si="5"/>
        <v>1190</v>
      </c>
      <c r="K32" s="51">
        <f t="shared" si="5"/>
        <v>4</v>
      </c>
      <c r="L32" s="51">
        <f t="shared" si="5"/>
        <v>633</v>
      </c>
      <c r="M32" s="51">
        <f t="shared" si="5"/>
        <v>15</v>
      </c>
      <c r="N32" s="51">
        <f t="shared" si="5"/>
        <v>42772</v>
      </c>
      <c r="O32" s="51">
        <f t="shared" si="5"/>
        <v>60112</v>
      </c>
      <c r="P32" s="51">
        <f t="shared" si="5"/>
        <v>7041.631100000002</v>
      </c>
    </row>
    <row r="33" spans="1:16" ht="14.25" customHeight="1">
      <c r="A33" s="26" t="s">
        <v>25</v>
      </c>
      <c r="B33" s="53"/>
      <c r="C33" s="54"/>
      <c r="D33" s="55"/>
      <c r="E33" s="54"/>
      <c r="F33" s="54"/>
      <c r="G33" s="54"/>
      <c r="H33" s="54"/>
      <c r="I33" s="54"/>
      <c r="J33" s="55"/>
      <c r="K33" s="54"/>
      <c r="L33" s="54"/>
      <c r="M33" s="55"/>
      <c r="N33" s="55"/>
      <c r="O33" s="55"/>
      <c r="P33" s="55"/>
    </row>
    <row r="34" spans="1:16" s="21" customFormat="1" ht="12.75">
      <c r="A34" s="49" t="s">
        <v>46</v>
      </c>
      <c r="B34" s="50">
        <v>477612.06029</v>
      </c>
      <c r="C34" s="51">
        <v>27847</v>
      </c>
      <c r="D34" s="56">
        <v>9696</v>
      </c>
      <c r="E34" s="51">
        <v>7239</v>
      </c>
      <c r="F34" s="51">
        <v>23026</v>
      </c>
      <c r="G34" s="51">
        <v>386</v>
      </c>
      <c r="H34" s="51">
        <v>6119</v>
      </c>
      <c r="I34" s="51">
        <v>18254</v>
      </c>
      <c r="J34" s="51">
        <v>18076</v>
      </c>
      <c r="K34" s="51">
        <v>43671</v>
      </c>
      <c r="L34" s="51">
        <v>15075</v>
      </c>
      <c r="M34" s="51">
        <v>15700</v>
      </c>
      <c r="N34" s="51">
        <v>31853</v>
      </c>
      <c r="O34" s="51">
        <f>C34+D34+E34+F34+G34+H34+I34+J34+K34+L34+M34+N34</f>
        <v>216942</v>
      </c>
      <c r="P34" s="56">
        <f>O34-B34</f>
        <v>-260670.06029</v>
      </c>
    </row>
    <row r="35" spans="1:16" ht="11.25" customHeight="1">
      <c r="A35" s="57" t="s">
        <v>25</v>
      </c>
      <c r="B35" s="58"/>
      <c r="C35" s="59"/>
      <c r="D35" s="60"/>
      <c r="E35" s="59"/>
      <c r="F35" s="59"/>
      <c r="G35" s="59"/>
      <c r="H35" s="59"/>
      <c r="I35" s="59"/>
      <c r="J35" s="60"/>
      <c r="K35" s="59"/>
      <c r="L35" s="59"/>
      <c r="M35" s="60"/>
      <c r="N35" s="60"/>
      <c r="O35" s="60"/>
      <c r="P35" s="60"/>
    </row>
    <row r="36" spans="1:17" s="21" customFormat="1" ht="14.25" customHeight="1">
      <c r="A36" s="61" t="s">
        <v>47</v>
      </c>
      <c r="B36" s="62">
        <f aca="true" t="shared" si="6" ref="B36:P36">B25+B32+B34</f>
        <v>763422.59625</v>
      </c>
      <c r="C36" s="37">
        <f t="shared" si="6"/>
        <v>43962</v>
      </c>
      <c r="D36" s="37">
        <f t="shared" si="6"/>
        <v>30849</v>
      </c>
      <c r="E36" s="37">
        <f t="shared" si="6"/>
        <v>18476</v>
      </c>
      <c r="F36" s="37">
        <f t="shared" si="6"/>
        <v>33266</v>
      </c>
      <c r="G36" s="37">
        <f t="shared" si="6"/>
        <v>33076</v>
      </c>
      <c r="H36" s="37">
        <f t="shared" si="6"/>
        <v>26027</v>
      </c>
      <c r="I36" s="36">
        <f t="shared" si="6"/>
        <v>35586</v>
      </c>
      <c r="J36" s="36">
        <f t="shared" si="6"/>
        <v>34350</v>
      </c>
      <c r="K36" s="36">
        <f t="shared" si="6"/>
        <v>58079</v>
      </c>
      <c r="L36" s="36">
        <f t="shared" si="6"/>
        <v>33924</v>
      </c>
      <c r="M36" s="36">
        <f t="shared" si="6"/>
        <v>33714</v>
      </c>
      <c r="N36" s="36">
        <f t="shared" si="6"/>
        <v>94439</v>
      </c>
      <c r="O36" s="36">
        <f t="shared" si="6"/>
        <v>475748</v>
      </c>
      <c r="P36" s="37">
        <f t="shared" si="6"/>
        <v>-287674.59625</v>
      </c>
      <c r="Q36" s="38"/>
    </row>
    <row r="37" spans="1:17" s="21" customFormat="1" ht="13.5" customHeight="1">
      <c r="A37" s="63" t="s">
        <v>48</v>
      </c>
      <c r="B37" s="50">
        <f>B17-B36</f>
        <v>-58008.88812999986</v>
      </c>
      <c r="C37" s="51">
        <f aca="true" t="shared" si="7" ref="C37:P37">C17-C36</f>
        <v>-30772</v>
      </c>
      <c r="D37" s="51">
        <f t="shared" si="7"/>
        <v>-11209</v>
      </c>
      <c r="E37" s="51">
        <f t="shared" si="7"/>
        <v>44576</v>
      </c>
      <c r="F37" s="51">
        <f t="shared" si="7"/>
        <v>36812</v>
      </c>
      <c r="G37" s="51">
        <f t="shared" si="7"/>
        <v>-6336</v>
      </c>
      <c r="H37" s="51">
        <f t="shared" si="7"/>
        <v>-8155</v>
      </c>
      <c r="I37" s="51">
        <f t="shared" si="7"/>
        <v>21368</v>
      </c>
      <c r="J37" s="51">
        <f t="shared" si="7"/>
        <v>-15453</v>
      </c>
      <c r="K37" s="51">
        <f t="shared" si="7"/>
        <v>-11178</v>
      </c>
      <c r="L37" s="51">
        <f t="shared" si="7"/>
        <v>7731</v>
      </c>
      <c r="M37" s="51">
        <f t="shared" si="7"/>
        <v>34096</v>
      </c>
      <c r="N37" s="51">
        <f t="shared" si="7"/>
        <v>-61280</v>
      </c>
      <c r="O37" s="51">
        <f t="shared" si="7"/>
        <v>200</v>
      </c>
      <c r="P37" s="51">
        <f t="shared" si="7"/>
        <v>58208.88812999998</v>
      </c>
      <c r="Q37" s="38"/>
    </row>
    <row r="38" spans="1:16" ht="12.75">
      <c r="A38" s="22"/>
      <c r="B38" s="40"/>
      <c r="C38" s="41"/>
      <c r="D38" s="42"/>
      <c r="E38" s="41"/>
      <c r="F38" s="41"/>
      <c r="G38" s="41"/>
      <c r="H38" s="41"/>
      <c r="I38" s="41"/>
      <c r="J38" s="42"/>
      <c r="K38" s="41"/>
      <c r="L38" s="41"/>
      <c r="M38" s="42"/>
      <c r="N38" s="42"/>
      <c r="O38" s="42"/>
      <c r="P38" s="42"/>
    </row>
    <row r="39" spans="1:16" ht="12.75" hidden="1">
      <c r="A39" s="64"/>
      <c r="B39" s="65" t="e">
        <f>#REF!+#REF!+#REF!</f>
        <v>#REF!</v>
      </c>
      <c r="C39" s="66"/>
      <c r="D39" s="67"/>
      <c r="E39" s="66"/>
      <c r="F39" s="66"/>
      <c r="G39" s="66"/>
      <c r="H39" s="66"/>
      <c r="I39" s="66"/>
      <c r="J39" s="67"/>
      <c r="K39" s="66"/>
      <c r="L39" s="66"/>
      <c r="M39" s="67"/>
      <c r="N39" s="67"/>
      <c r="O39" s="67" t="e">
        <f>C39+D39+#REF!</f>
        <v>#REF!</v>
      </c>
      <c r="P39" s="67" t="e">
        <f aca="true" t="shared" si="8" ref="P39:P61">O39-B39</f>
        <v>#REF!</v>
      </c>
    </row>
    <row r="40" spans="1:16" ht="12.75" hidden="1">
      <c r="A40" s="68"/>
      <c r="B40" s="69" t="e">
        <f>#REF!+#REF!+#REF!</f>
        <v>#REF!</v>
      </c>
      <c r="C40" s="70"/>
      <c r="D40" s="71"/>
      <c r="E40" s="70"/>
      <c r="F40" s="70"/>
      <c r="G40" s="70"/>
      <c r="H40" s="70"/>
      <c r="I40" s="70"/>
      <c r="J40" s="71"/>
      <c r="K40" s="70"/>
      <c r="L40" s="70"/>
      <c r="M40" s="71"/>
      <c r="N40" s="71"/>
      <c r="O40" s="71" t="e">
        <f>C40+D40+#REF!</f>
        <v>#REF!</v>
      </c>
      <c r="P40" s="71" t="e">
        <f t="shared" si="8"/>
        <v>#REF!</v>
      </c>
    </row>
    <row r="41" spans="1:16" s="76" customFormat="1" ht="15" hidden="1">
      <c r="A41" s="72" t="s">
        <v>49</v>
      </c>
      <c r="B41" s="73" t="e">
        <f>#REF!+#REF!+#REF!</f>
        <v>#REF!</v>
      </c>
      <c r="C41" s="74"/>
      <c r="D41" s="75"/>
      <c r="E41" s="74"/>
      <c r="F41" s="74"/>
      <c r="G41" s="74"/>
      <c r="H41" s="74"/>
      <c r="I41" s="74"/>
      <c r="J41" s="75"/>
      <c r="K41" s="74"/>
      <c r="L41" s="74"/>
      <c r="M41" s="75"/>
      <c r="N41" s="75"/>
      <c r="O41" s="75" t="e">
        <f>C41+D41+#REF!</f>
        <v>#REF!</v>
      </c>
      <c r="P41" s="75" t="e">
        <f t="shared" si="8"/>
        <v>#REF!</v>
      </c>
    </row>
    <row r="42" spans="1:16" ht="12.75" hidden="1">
      <c r="A42" s="22"/>
      <c r="B42" s="40" t="e">
        <f>#REF!+#REF!+#REF!</f>
        <v>#REF!</v>
      </c>
      <c r="C42" s="41"/>
      <c r="D42" s="42"/>
      <c r="E42" s="41"/>
      <c r="F42" s="41"/>
      <c r="G42" s="41"/>
      <c r="H42" s="41"/>
      <c r="I42" s="41"/>
      <c r="J42" s="42"/>
      <c r="K42" s="41"/>
      <c r="L42" s="41"/>
      <c r="M42" s="42"/>
      <c r="N42" s="42"/>
      <c r="O42" s="42" t="e">
        <f>C42+D42+#REF!</f>
        <v>#REF!</v>
      </c>
      <c r="P42" s="42" t="e">
        <f t="shared" si="8"/>
        <v>#REF!</v>
      </c>
    </row>
    <row r="43" spans="1:16" s="81" customFormat="1" ht="12.75" hidden="1">
      <c r="A43" s="77" t="s">
        <v>50</v>
      </c>
      <c r="B43" s="78" t="e">
        <f>#REF!+#REF!+#REF!+#REF!+#REF!</f>
        <v>#REF!</v>
      </c>
      <c r="C43" s="79">
        <v>-7969</v>
      </c>
      <c r="D43" s="79">
        <v>-4871</v>
      </c>
      <c r="E43" s="80">
        <f>-E62</f>
        <v>-12065</v>
      </c>
      <c r="F43" s="80">
        <f>-F62</f>
        <v>-46037</v>
      </c>
      <c r="G43" s="80">
        <f>-G62</f>
        <v>-30440</v>
      </c>
      <c r="H43" s="80">
        <f>-H62</f>
        <v>0</v>
      </c>
      <c r="I43" s="80">
        <f>-I62</f>
        <v>0</v>
      </c>
      <c r="J43" s="79"/>
      <c r="K43" s="80">
        <f>-K62</f>
        <v>0</v>
      </c>
      <c r="L43" s="80">
        <f>-L62</f>
        <v>1383</v>
      </c>
      <c r="M43" s="79"/>
      <c r="N43" s="79"/>
      <c r="O43" s="79" t="e">
        <f>C43+D43+#REF!</f>
        <v>#REF!</v>
      </c>
      <c r="P43" s="79" t="e">
        <f t="shared" si="8"/>
        <v>#REF!</v>
      </c>
    </row>
    <row r="44" spans="1:16" s="81" customFormat="1" ht="12.75" hidden="1">
      <c r="A44" s="82" t="s">
        <v>51</v>
      </c>
      <c r="B44" s="78" t="e">
        <f>#REF!+#REF!+#REF!+#REF!+#REF!</f>
        <v>#REF!</v>
      </c>
      <c r="C44" s="83">
        <v>-107943</v>
      </c>
      <c r="D44" s="83">
        <v>16144</v>
      </c>
      <c r="E44" s="84">
        <f>E55</f>
        <v>-32484</v>
      </c>
      <c r="F44" s="84">
        <f>F55</f>
        <v>9277</v>
      </c>
      <c r="G44" s="84">
        <f>G55</f>
        <v>-9281</v>
      </c>
      <c r="H44" s="84">
        <f>H55</f>
        <v>-9</v>
      </c>
      <c r="I44" s="84">
        <f>I55</f>
        <v>0</v>
      </c>
      <c r="J44" s="83"/>
      <c r="K44" s="84">
        <f>K55</f>
        <v>9195</v>
      </c>
      <c r="L44" s="84">
        <f>L55</f>
        <v>-9198</v>
      </c>
      <c r="M44" s="83"/>
      <c r="N44" s="83"/>
      <c r="O44" s="83" t="e">
        <f>C44+D44+#REF!</f>
        <v>#REF!</v>
      </c>
      <c r="P44" s="83" t="e">
        <f t="shared" si="8"/>
        <v>#REF!</v>
      </c>
    </row>
    <row r="45" spans="1:16" ht="12.75" hidden="1">
      <c r="A45" s="85" t="s">
        <v>52</v>
      </c>
      <c r="B45" s="86" t="e">
        <f>#REF!+#REF!+#REF!+#REF!+#REF!</f>
        <v>#REF!</v>
      </c>
      <c r="C45" s="86">
        <f>SUM(C43:C44)</f>
        <v>-115912</v>
      </c>
      <c r="D45" s="87">
        <v>11273</v>
      </c>
      <c r="E45" s="88">
        <f>SUM(E43:E44)</f>
        <v>-44549</v>
      </c>
      <c r="F45" s="88">
        <f>SUM(F43:F44)</f>
        <v>-36760</v>
      </c>
      <c r="G45" s="88">
        <f>SUM(G43:G44)</f>
        <v>-39721</v>
      </c>
      <c r="H45" s="88">
        <f>SUM(H43:H44)</f>
        <v>-9</v>
      </c>
      <c r="I45" s="88">
        <f>SUM(I43:I44)</f>
        <v>0</v>
      </c>
      <c r="J45" s="87"/>
      <c r="K45" s="88">
        <f>SUM(K43:K44)</f>
        <v>9195</v>
      </c>
      <c r="L45" s="88">
        <f>SUM(L43:L44)</f>
        <v>-7815</v>
      </c>
      <c r="M45" s="87"/>
      <c r="N45" s="87"/>
      <c r="O45" s="87" t="e">
        <f>C45+D45+#REF!</f>
        <v>#REF!</v>
      </c>
      <c r="P45" s="89" t="e">
        <f t="shared" si="8"/>
        <v>#REF!</v>
      </c>
    </row>
    <row r="46" spans="1:16" ht="12.75" hidden="1">
      <c r="A46" s="57"/>
      <c r="B46" s="90" t="e">
        <f>#REF!+#REF!+#REF!</f>
        <v>#REF!</v>
      </c>
      <c r="C46" s="91"/>
      <c r="D46" s="92"/>
      <c r="E46" s="91"/>
      <c r="F46" s="91"/>
      <c r="G46" s="91"/>
      <c r="H46" s="91"/>
      <c r="I46" s="91"/>
      <c r="J46" s="92"/>
      <c r="K46" s="91"/>
      <c r="L46" s="91"/>
      <c r="M46" s="92"/>
      <c r="N46" s="92"/>
      <c r="O46" s="92" t="e">
        <f>C46+D46+#REF!</f>
        <v>#REF!</v>
      </c>
      <c r="P46" s="92" t="e">
        <f t="shared" si="8"/>
        <v>#REF!</v>
      </c>
    </row>
    <row r="47" spans="1:16" ht="13.5" hidden="1" thickBot="1">
      <c r="A47" s="93" t="s">
        <v>53</v>
      </c>
      <c r="B47" s="94" t="e">
        <f>#REF!+#REF!+#REF!+#REF!+#REF!</f>
        <v>#REF!</v>
      </c>
      <c r="C47" s="95">
        <f>C37+C45</f>
        <v>-146684</v>
      </c>
      <c r="D47" s="96">
        <v>64</v>
      </c>
      <c r="E47" s="95">
        <f>E37+E45</f>
        <v>27</v>
      </c>
      <c r="F47" s="95">
        <f>F37+F45</f>
        <v>52</v>
      </c>
      <c r="G47" s="95">
        <f>G37+G45</f>
        <v>-46057</v>
      </c>
      <c r="H47" s="95">
        <f>H37+H45</f>
        <v>-8164</v>
      </c>
      <c r="I47" s="95">
        <f>I37+I45</f>
        <v>21368</v>
      </c>
      <c r="J47" s="96"/>
      <c r="K47" s="95">
        <f>K37+K45</f>
        <v>-1983</v>
      </c>
      <c r="L47" s="95">
        <f>L37+L45</f>
        <v>-84</v>
      </c>
      <c r="M47" s="96"/>
      <c r="N47" s="96"/>
      <c r="O47" s="96" t="e">
        <f>C47+D47+#REF!</f>
        <v>#REF!</v>
      </c>
      <c r="P47" s="96" t="e">
        <f t="shared" si="8"/>
        <v>#REF!</v>
      </c>
    </row>
    <row r="48" spans="1:16" ht="12.75" hidden="1">
      <c r="A48" s="97"/>
      <c r="B48" s="98" t="e">
        <f>#REF!+#REF!+#REF!</f>
        <v>#REF!</v>
      </c>
      <c r="C48" s="99"/>
      <c r="D48" s="100"/>
      <c r="E48" s="99"/>
      <c r="F48" s="99"/>
      <c r="G48" s="99"/>
      <c r="H48" s="99"/>
      <c r="I48" s="99"/>
      <c r="J48" s="100"/>
      <c r="K48" s="99"/>
      <c r="L48" s="99"/>
      <c r="M48" s="100"/>
      <c r="N48" s="100"/>
      <c r="O48" s="100" t="e">
        <f>C48+D48+#REF!</f>
        <v>#REF!</v>
      </c>
      <c r="P48" s="100" t="e">
        <f t="shared" si="8"/>
        <v>#REF!</v>
      </c>
    </row>
    <row r="49" spans="1:16" ht="12.75" hidden="1">
      <c r="A49" s="97"/>
      <c r="B49" s="98" t="e">
        <f>#REF!+#REF!+#REF!</f>
        <v>#REF!</v>
      </c>
      <c r="C49" s="99"/>
      <c r="D49" s="100"/>
      <c r="E49" s="99"/>
      <c r="F49" s="99"/>
      <c r="G49" s="99"/>
      <c r="H49" s="99"/>
      <c r="I49" s="99"/>
      <c r="J49" s="100"/>
      <c r="K49" s="99"/>
      <c r="L49" s="99"/>
      <c r="M49" s="100"/>
      <c r="N49" s="100"/>
      <c r="O49" s="100" t="e">
        <f>C49+D49+#REF!</f>
        <v>#REF!</v>
      </c>
      <c r="P49" s="100" t="e">
        <f t="shared" si="8"/>
        <v>#REF!</v>
      </c>
    </row>
    <row r="50" spans="1:16" s="76" customFormat="1" ht="15.75" hidden="1">
      <c r="A50" s="101" t="s">
        <v>54</v>
      </c>
      <c r="B50" s="102" t="e">
        <f>#REF!+#REF!+#REF!</f>
        <v>#REF!</v>
      </c>
      <c r="C50" s="103"/>
      <c r="D50" s="104"/>
      <c r="E50" s="103"/>
      <c r="F50" s="103"/>
      <c r="G50" s="103"/>
      <c r="H50" s="103"/>
      <c r="I50" s="103"/>
      <c r="J50" s="104"/>
      <c r="K50" s="103"/>
      <c r="L50" s="103"/>
      <c r="M50" s="104"/>
      <c r="N50" s="104"/>
      <c r="O50" s="104" t="e">
        <f>C50+D50+#REF!</f>
        <v>#REF!</v>
      </c>
      <c r="P50" s="104" t="e">
        <f t="shared" si="8"/>
        <v>#REF!</v>
      </c>
    </row>
    <row r="51" spans="1:16" ht="12.75" hidden="1">
      <c r="A51" s="105"/>
      <c r="B51" s="106" t="e">
        <f>#REF!+#REF!+#REF!</f>
        <v>#REF!</v>
      </c>
      <c r="C51" s="107"/>
      <c r="D51" s="108"/>
      <c r="E51" s="107"/>
      <c r="F51" s="107"/>
      <c r="G51" s="107"/>
      <c r="H51" s="107"/>
      <c r="I51" s="107"/>
      <c r="J51" s="108"/>
      <c r="K51" s="107"/>
      <c r="L51" s="107"/>
      <c r="M51" s="108"/>
      <c r="N51" s="108"/>
      <c r="O51" s="108" t="e">
        <f>C51+D51+#REF!</f>
        <v>#REF!</v>
      </c>
      <c r="P51" s="108" t="e">
        <f t="shared" si="8"/>
        <v>#REF!</v>
      </c>
    </row>
    <row r="52" spans="1:16" s="112" customFormat="1" ht="12.75">
      <c r="A52" s="85" t="s">
        <v>55</v>
      </c>
      <c r="B52" s="109">
        <v>146777</v>
      </c>
      <c r="C52" s="110">
        <v>146777</v>
      </c>
      <c r="D52" s="111">
        <v>146777</v>
      </c>
      <c r="E52" s="110">
        <v>146777</v>
      </c>
      <c r="F52" s="110">
        <v>146777</v>
      </c>
      <c r="G52" s="110">
        <v>146777</v>
      </c>
      <c r="H52" s="110">
        <v>146777</v>
      </c>
      <c r="I52" s="110">
        <v>146777</v>
      </c>
      <c r="J52" s="110">
        <v>146777</v>
      </c>
      <c r="K52" s="110">
        <v>146777</v>
      </c>
      <c r="L52" s="110">
        <v>146777</v>
      </c>
      <c r="M52" s="110">
        <v>146777</v>
      </c>
      <c r="N52" s="110">
        <v>146777</v>
      </c>
      <c r="O52" s="111">
        <v>146777</v>
      </c>
      <c r="P52" s="111">
        <f t="shared" si="8"/>
        <v>0</v>
      </c>
    </row>
    <row r="53" spans="1:16" s="21" customFormat="1" ht="15" customHeight="1">
      <c r="A53" s="113" t="s">
        <v>56</v>
      </c>
      <c r="B53" s="114">
        <v>105</v>
      </c>
      <c r="C53" s="84">
        <v>56</v>
      </c>
      <c r="D53" s="83">
        <v>16358</v>
      </c>
      <c r="E53" s="84">
        <v>32502</v>
      </c>
      <c r="F53" s="84">
        <v>18</v>
      </c>
      <c r="G53" s="84">
        <v>9295</v>
      </c>
      <c r="H53" s="84">
        <v>14</v>
      </c>
      <c r="I53" s="84">
        <v>5</v>
      </c>
      <c r="J53" s="83">
        <v>5</v>
      </c>
      <c r="K53" s="84">
        <v>5</v>
      </c>
      <c r="L53" s="84">
        <v>9205</v>
      </c>
      <c r="M53" s="83">
        <v>7</v>
      </c>
      <c r="N53" s="83">
        <v>5</v>
      </c>
      <c r="O53" s="83">
        <f>C53</f>
        <v>56</v>
      </c>
      <c r="P53" s="83">
        <f t="shared" si="8"/>
        <v>-49</v>
      </c>
    </row>
    <row r="54" spans="1:16" s="21" customFormat="1" ht="13.5" thickBot="1">
      <c r="A54" s="113" t="s">
        <v>57</v>
      </c>
      <c r="B54" s="114">
        <v>47321.88813</v>
      </c>
      <c r="C54" s="84">
        <v>16358</v>
      </c>
      <c r="D54" s="83">
        <v>32502</v>
      </c>
      <c r="E54" s="84">
        <v>18</v>
      </c>
      <c r="F54" s="84">
        <v>9295</v>
      </c>
      <c r="G54" s="84">
        <v>14</v>
      </c>
      <c r="H54" s="84">
        <v>5</v>
      </c>
      <c r="I54" s="84">
        <v>5</v>
      </c>
      <c r="J54" s="83">
        <v>5</v>
      </c>
      <c r="K54" s="84">
        <v>9200</v>
      </c>
      <c r="L54" s="84">
        <v>7</v>
      </c>
      <c r="M54" s="83">
        <v>5</v>
      </c>
      <c r="N54" s="83">
        <v>5</v>
      </c>
      <c r="O54" s="83">
        <f>N54</f>
        <v>5</v>
      </c>
      <c r="P54" s="83">
        <f t="shared" si="8"/>
        <v>-47316.88813</v>
      </c>
    </row>
    <row r="55" spans="1:16" ht="13.5" hidden="1" thickBot="1">
      <c r="A55" s="85" t="s">
        <v>58</v>
      </c>
      <c r="B55" s="115" t="e">
        <f>#REF!+#REF!+#REF!+#REF!+#REF!</f>
        <v>#REF!</v>
      </c>
      <c r="C55" s="88">
        <f>C54-C53</f>
        <v>16302</v>
      </c>
      <c r="D55" s="89">
        <v>16144</v>
      </c>
      <c r="E55" s="88">
        <f aca="true" t="shared" si="9" ref="E55:O55">E54-E53</f>
        <v>-32484</v>
      </c>
      <c r="F55" s="88">
        <f t="shared" si="9"/>
        <v>9277</v>
      </c>
      <c r="G55" s="88">
        <f t="shared" si="9"/>
        <v>-9281</v>
      </c>
      <c r="H55" s="88">
        <f t="shared" si="9"/>
        <v>-9</v>
      </c>
      <c r="I55" s="88">
        <f t="shared" si="9"/>
        <v>0</v>
      </c>
      <c r="J55" s="88"/>
      <c r="K55" s="88">
        <f>K54-K53</f>
        <v>9195</v>
      </c>
      <c r="L55" s="88">
        <f>L54-L53</f>
        <v>-9198</v>
      </c>
      <c r="M55" s="88"/>
      <c r="N55" s="88"/>
      <c r="O55" s="88">
        <f t="shared" si="9"/>
        <v>-51</v>
      </c>
      <c r="P55" s="89" t="e">
        <f t="shared" si="8"/>
        <v>#REF!</v>
      </c>
    </row>
    <row r="56" spans="1:16" ht="13.5" hidden="1" thickBot="1">
      <c r="A56" s="116"/>
      <c r="B56" s="117" t="e">
        <f>#REF!+#REF!+#REF!</f>
        <v>#REF!</v>
      </c>
      <c r="C56" s="118"/>
      <c r="D56" s="119"/>
      <c r="E56" s="118"/>
      <c r="F56" s="118"/>
      <c r="G56" s="118"/>
      <c r="H56" s="118"/>
      <c r="I56" s="118"/>
      <c r="J56" s="119"/>
      <c r="K56" s="118"/>
      <c r="L56" s="118"/>
      <c r="M56" s="119"/>
      <c r="N56" s="119"/>
      <c r="O56" s="119"/>
      <c r="P56" s="119" t="e">
        <f t="shared" si="8"/>
        <v>#REF!</v>
      </c>
    </row>
    <row r="57" spans="1:16" ht="13.5" hidden="1" thickBot="1">
      <c r="A57" s="93" t="s">
        <v>59</v>
      </c>
      <c r="B57" s="120">
        <f>B52-B54</f>
        <v>99455.11187</v>
      </c>
      <c r="C57" s="120">
        <f>C52-C54</f>
        <v>130419</v>
      </c>
      <c r="D57" s="121">
        <v>114275</v>
      </c>
      <c r="E57" s="120">
        <f aca="true" t="shared" si="10" ref="E57:O57">E52-E54</f>
        <v>146759</v>
      </c>
      <c r="F57" s="120">
        <f t="shared" si="10"/>
        <v>137482</v>
      </c>
      <c r="G57" s="120">
        <f t="shared" si="10"/>
        <v>146763</v>
      </c>
      <c r="H57" s="120">
        <f t="shared" si="10"/>
        <v>146772</v>
      </c>
      <c r="I57" s="120">
        <f t="shared" si="10"/>
        <v>146772</v>
      </c>
      <c r="J57" s="120"/>
      <c r="K57" s="120">
        <f>K52-K54</f>
        <v>137577</v>
      </c>
      <c r="L57" s="120">
        <f>L52-L54</f>
        <v>146770</v>
      </c>
      <c r="M57" s="120"/>
      <c r="N57" s="120"/>
      <c r="O57" s="120">
        <f t="shared" si="10"/>
        <v>146772</v>
      </c>
      <c r="P57" s="121">
        <f t="shared" si="8"/>
        <v>47316.88813000001</v>
      </c>
    </row>
    <row r="58" spans="1:16" ht="13.5" hidden="1" thickBot="1">
      <c r="A58" s="97"/>
      <c r="B58" s="122" t="e">
        <f>#REF!+#REF!+#REF!</f>
        <v>#REF!</v>
      </c>
      <c r="C58" s="123"/>
      <c r="D58" s="124"/>
      <c r="E58" s="123"/>
      <c r="F58" s="123"/>
      <c r="G58" s="123"/>
      <c r="H58" s="123"/>
      <c r="I58" s="123"/>
      <c r="J58" s="124"/>
      <c r="K58" s="123"/>
      <c r="L58" s="123"/>
      <c r="M58" s="124"/>
      <c r="N58" s="124"/>
      <c r="O58" s="124"/>
      <c r="P58" s="124" t="e">
        <f t="shared" si="8"/>
        <v>#REF!</v>
      </c>
    </row>
    <row r="59" spans="1:16" s="21" customFormat="1" ht="15" customHeight="1">
      <c r="A59" s="101" t="s">
        <v>60</v>
      </c>
      <c r="B59" s="125"/>
      <c r="C59" s="126"/>
      <c r="D59" s="127"/>
      <c r="E59" s="126"/>
      <c r="F59" s="126"/>
      <c r="G59" s="126"/>
      <c r="H59" s="126"/>
      <c r="I59" s="126"/>
      <c r="J59" s="127"/>
      <c r="K59" s="126"/>
      <c r="L59" s="126"/>
      <c r="M59" s="127"/>
      <c r="N59" s="127"/>
      <c r="O59" s="127"/>
      <c r="P59" s="127">
        <f t="shared" si="8"/>
        <v>0</v>
      </c>
    </row>
    <row r="60" spans="1:16" s="21" customFormat="1" ht="14.25" customHeight="1">
      <c r="A60" s="113" t="s">
        <v>61</v>
      </c>
      <c r="B60" s="84">
        <v>21292</v>
      </c>
      <c r="C60" s="84">
        <v>20098</v>
      </c>
      <c r="D60" s="83">
        <v>5566</v>
      </c>
      <c r="E60" s="83">
        <v>10437</v>
      </c>
      <c r="F60" s="83">
        <v>22502</v>
      </c>
      <c r="G60" s="83">
        <v>22502</v>
      </c>
      <c r="H60" s="83">
        <v>52942</v>
      </c>
      <c r="I60" s="83">
        <v>44778</v>
      </c>
      <c r="J60" s="83">
        <v>66146</v>
      </c>
      <c r="K60" s="83">
        <v>50693</v>
      </c>
      <c r="L60" s="83">
        <v>48710</v>
      </c>
      <c r="M60" s="83">
        <v>47327</v>
      </c>
      <c r="N60" s="83">
        <v>81488</v>
      </c>
      <c r="O60" s="83">
        <f>C60</f>
        <v>20098</v>
      </c>
      <c r="P60" s="83">
        <f t="shared" si="8"/>
        <v>-1194</v>
      </c>
    </row>
    <row r="61" spans="1:16" s="21" customFormat="1" ht="13.5" thickBot="1">
      <c r="A61" s="128" t="s">
        <v>62</v>
      </c>
      <c r="B61" s="129">
        <v>10500</v>
      </c>
      <c r="C61" s="130">
        <v>5566</v>
      </c>
      <c r="D61" s="131">
        <v>10437</v>
      </c>
      <c r="E61" s="130">
        <v>22502</v>
      </c>
      <c r="F61" s="130">
        <v>68539</v>
      </c>
      <c r="G61" s="130">
        <v>52942</v>
      </c>
      <c r="H61" s="130">
        <v>44778</v>
      </c>
      <c r="I61" s="130">
        <v>66146</v>
      </c>
      <c r="J61" s="131">
        <v>50693</v>
      </c>
      <c r="K61" s="130">
        <v>48710</v>
      </c>
      <c r="L61" s="130">
        <v>47327</v>
      </c>
      <c r="M61" s="131">
        <v>81488</v>
      </c>
      <c r="N61" s="131">
        <v>20208</v>
      </c>
      <c r="O61" s="131">
        <f>N61</f>
        <v>20208</v>
      </c>
      <c r="P61" s="131">
        <f t="shared" si="8"/>
        <v>9708</v>
      </c>
    </row>
    <row r="62" spans="1:16" ht="13.5" hidden="1" thickBot="1">
      <c r="A62" s="132" t="s">
        <v>63</v>
      </c>
      <c r="B62" s="133">
        <f aca="true" t="shared" si="11" ref="B62:P62">B61-B60</f>
        <v>-10792</v>
      </c>
      <c r="C62" s="134">
        <f t="shared" si="11"/>
        <v>-14532</v>
      </c>
      <c r="D62" s="134">
        <f t="shared" si="11"/>
        <v>4871</v>
      </c>
      <c r="E62" s="134">
        <f t="shared" si="11"/>
        <v>12065</v>
      </c>
      <c r="F62" s="134">
        <f t="shared" si="11"/>
        <v>46037</v>
      </c>
      <c r="G62" s="134">
        <f>G61-G60</f>
        <v>30440</v>
      </c>
      <c r="H62" s="134"/>
      <c r="I62" s="134"/>
      <c r="J62" s="134"/>
      <c r="K62" s="134"/>
      <c r="L62" s="134">
        <f>L61-L60</f>
        <v>-1383</v>
      </c>
      <c r="M62" s="134"/>
      <c r="N62" s="134"/>
      <c r="O62" s="134">
        <f t="shared" si="11"/>
        <v>110</v>
      </c>
      <c r="P62" s="135">
        <f t="shared" si="11"/>
        <v>10902</v>
      </c>
    </row>
    <row r="63" spans="1:16" ht="12.75" hidden="1">
      <c r="A63" s="97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</row>
    <row r="64" spans="1:16" ht="12.75" hidden="1">
      <c r="A64" s="116" t="s">
        <v>64</v>
      </c>
      <c r="B64" s="137"/>
      <c r="C64" s="138"/>
      <c r="D64" s="139"/>
      <c r="E64" s="138"/>
      <c r="F64" s="139"/>
      <c r="G64" s="138"/>
      <c r="H64" s="139"/>
      <c r="I64" s="139"/>
      <c r="J64" s="139"/>
      <c r="K64" s="139"/>
      <c r="L64" s="138"/>
      <c r="M64" s="139"/>
      <c r="N64" s="139"/>
      <c r="O64" s="139"/>
      <c r="P64" s="139"/>
    </row>
    <row r="65" spans="1:16" ht="15" hidden="1" thickBot="1">
      <c r="A65" s="140" t="s">
        <v>65</v>
      </c>
      <c r="B65" s="141">
        <f>B61</f>
        <v>10500</v>
      </c>
      <c r="C65" s="141">
        <f>C61</f>
        <v>5566</v>
      </c>
      <c r="D65" s="142"/>
      <c r="E65" s="141">
        <f>E61</f>
        <v>22502</v>
      </c>
      <c r="F65" s="142"/>
      <c r="G65" s="141">
        <f>G61</f>
        <v>52942</v>
      </c>
      <c r="H65" s="142"/>
      <c r="I65" s="142"/>
      <c r="J65" s="142"/>
      <c r="K65" s="142"/>
      <c r="L65" s="141">
        <f>L61</f>
        <v>47327</v>
      </c>
      <c r="M65" s="142"/>
      <c r="N65" s="142"/>
      <c r="O65" s="142"/>
      <c r="P65" s="142">
        <f>P61</f>
        <v>9708</v>
      </c>
    </row>
    <row r="66" spans="1:16" ht="15" hidden="1" thickBot="1">
      <c r="A66" s="143" t="s">
        <v>66</v>
      </c>
      <c r="B66" s="144">
        <f>B61+B57</f>
        <v>109955.11187</v>
      </c>
      <c r="C66" s="144">
        <f>C61+C57</f>
        <v>135985</v>
      </c>
      <c r="D66" s="144">
        <f>D61+D57</f>
        <v>124712</v>
      </c>
      <c r="E66" s="144">
        <f>E61+E57</f>
        <v>169261</v>
      </c>
      <c r="F66" s="145"/>
      <c r="G66" s="146">
        <f>G61+G57</f>
        <v>199705</v>
      </c>
      <c r="H66" s="147"/>
      <c r="I66" s="147"/>
      <c r="J66" s="147"/>
      <c r="K66" s="147"/>
      <c r="L66" s="146">
        <f>L61+L57</f>
        <v>194097</v>
      </c>
      <c r="M66" s="147"/>
      <c r="N66" s="147"/>
      <c r="O66" s="147"/>
      <c r="P66" s="147">
        <f>P61+P57</f>
        <v>57024.88813000001</v>
      </c>
    </row>
    <row r="67" spans="1:16" ht="6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</row>
    <row r="68" spans="1:16" ht="12.75">
      <c r="A68" s="150" t="s">
        <v>67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 customHeight="1">
      <c r="A69" s="151"/>
      <c r="B69" s="7"/>
      <c r="C69" s="5"/>
      <c r="D69" s="5"/>
      <c r="E69" s="7"/>
      <c r="F69" s="7"/>
      <c r="G69" s="7"/>
      <c r="H69" s="7"/>
      <c r="I69" s="7"/>
      <c r="J69" s="7"/>
      <c r="K69" s="7"/>
      <c r="L69" s="7"/>
      <c r="M69" s="7"/>
      <c r="N69" s="7"/>
      <c r="O69" s="5"/>
      <c r="P69" s="7"/>
    </row>
    <row r="70" spans="1:16" s="155" customFormat="1" ht="12.75" customHeight="1">
      <c r="A70" s="152" t="s">
        <v>68</v>
      </c>
      <c r="B70" s="153"/>
      <c r="C70" s="154"/>
      <c r="D70" s="154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4"/>
      <c r="P70" s="154"/>
    </row>
    <row r="71" spans="1:16" s="155" customFormat="1" ht="9" customHeight="1">
      <c r="A71" s="151"/>
      <c r="B71" s="153"/>
      <c r="C71" s="154"/>
      <c r="D71" s="154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4"/>
      <c r="P71" s="154"/>
    </row>
    <row r="72" spans="1:16" s="155" customFormat="1" ht="12.75" customHeight="1">
      <c r="A72" s="155" t="s">
        <v>69</v>
      </c>
      <c r="B72" s="153"/>
      <c r="C72" s="154"/>
      <c r="D72" s="154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4"/>
      <c r="P72" s="154"/>
    </row>
    <row r="73" spans="1:16" s="155" customFormat="1" ht="12.75" customHeight="1">
      <c r="A73" s="155" t="s">
        <v>70</v>
      </c>
      <c r="B73" s="153"/>
      <c r="C73" s="154"/>
      <c r="D73" s="154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4"/>
      <c r="P73" s="154"/>
    </row>
    <row r="74" spans="1:16" s="155" customFormat="1" ht="12.75" customHeight="1">
      <c r="A74" s="155" t="s">
        <v>71</v>
      </c>
      <c r="B74" s="153"/>
      <c r="C74" s="154"/>
      <c r="D74" s="154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4"/>
      <c r="P74" s="154"/>
    </row>
    <row r="75" spans="2:16" s="155" customFormat="1" ht="6" customHeight="1">
      <c r="B75" s="153"/>
      <c r="C75" s="154"/>
      <c r="D75" s="154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4"/>
      <c r="P75" s="154"/>
    </row>
    <row r="76" spans="1:16" s="155" customFormat="1" ht="12.75" customHeight="1">
      <c r="A76" s="155" t="s">
        <v>72</v>
      </c>
      <c r="B76" s="153"/>
      <c r="C76" s="154"/>
      <c r="D76" s="154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4"/>
      <c r="P76" s="154"/>
    </row>
    <row r="77" spans="1:16" s="155" customFormat="1" ht="12.75" customHeight="1">
      <c r="A77" s="155" t="s">
        <v>73</v>
      </c>
      <c r="B77" s="153"/>
      <c r="C77" s="154"/>
      <c r="D77" s="154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4"/>
      <c r="P77" s="154"/>
    </row>
    <row r="78" spans="1:16" s="155" customFormat="1" ht="12.75" customHeight="1">
      <c r="A78" s="154" t="s">
        <v>74</v>
      </c>
      <c r="B78" s="153"/>
      <c r="C78" s="154"/>
      <c r="D78" s="154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4"/>
      <c r="P78" s="154"/>
    </row>
    <row r="79" spans="1:16" s="155" customFormat="1" ht="12.75" customHeight="1">
      <c r="A79" s="154" t="s">
        <v>75</v>
      </c>
      <c r="B79" s="153"/>
      <c r="C79" s="154"/>
      <c r="D79" s="154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4"/>
      <c r="P79" s="154"/>
    </row>
    <row r="80" spans="1:16" s="155" customFormat="1" ht="12.75" customHeight="1">
      <c r="A80" s="154" t="s">
        <v>76</v>
      </c>
      <c r="B80" s="153"/>
      <c r="C80" s="154"/>
      <c r="D80" s="154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4"/>
      <c r="P80" s="154"/>
    </row>
    <row r="81" spans="1:16" s="155" customFormat="1" ht="12.75" customHeight="1">
      <c r="A81" s="154" t="s">
        <v>77</v>
      </c>
      <c r="B81" s="153"/>
      <c r="C81" s="154"/>
      <c r="D81" s="154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4"/>
      <c r="P81" s="154"/>
    </row>
    <row r="82" spans="1:16" s="155" customFormat="1" ht="5.25" customHeight="1">
      <c r="A82" s="156"/>
      <c r="B82" s="153"/>
      <c r="C82" s="154"/>
      <c r="D82" s="154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4"/>
      <c r="P82" s="154"/>
    </row>
    <row r="83" spans="1:16" s="155" customFormat="1" ht="12.75" customHeight="1">
      <c r="A83" s="157" t="s">
        <v>78</v>
      </c>
      <c r="B83" s="153"/>
      <c r="C83" s="154"/>
      <c r="D83" s="154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4"/>
      <c r="P83" s="154"/>
    </row>
    <row r="84" spans="1:16" s="155" customFormat="1" ht="7.5" customHeight="1">
      <c r="A84" s="157"/>
      <c r="B84" s="153"/>
      <c r="C84" s="154"/>
      <c r="D84" s="154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4"/>
      <c r="P84" s="154"/>
    </row>
    <row r="85" spans="1:16" s="155" customFormat="1" ht="12.75" customHeight="1">
      <c r="A85" s="157" t="s">
        <v>79</v>
      </c>
      <c r="B85" s="153"/>
      <c r="C85" s="154"/>
      <c r="D85" s="154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4"/>
      <c r="P85" s="154"/>
    </row>
    <row r="86" spans="1:16" ht="1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</row>
    <row r="87" spans="1:16" ht="1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</row>
    <row r="88" spans="1:16" ht="15" customHeight="1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</row>
    <row r="89" spans="1:16" ht="1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</row>
    <row r="90" spans="1:16" ht="15" customHeigh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</row>
    <row r="91" spans="1:16" ht="15" customHeight="1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</row>
    <row r="92" spans="1:16" ht="15" customHeight="1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</row>
    <row r="93" spans="1:16" ht="15" customHeight="1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</row>
    <row r="94" spans="1:16" ht="15" customHeight="1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</row>
  </sheetData>
  <sheetProtection/>
  <mergeCells count="1">
    <mergeCell ref="B4:P4"/>
  </mergeCells>
  <printOptions/>
  <pageMargins left="0.31496062992125984" right="0.1968503937007874" top="0.07874015748031496" bottom="0.1968503937007874" header="0.1968503937007874" footer="0.3543307086614173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kaljarova</dc:creator>
  <cp:keywords/>
  <dc:description/>
  <cp:lastModifiedBy>mtierova</cp:lastModifiedBy>
  <dcterms:created xsi:type="dcterms:W3CDTF">2011-12-13T14:33:20Z</dcterms:created>
  <dcterms:modified xsi:type="dcterms:W3CDTF">2011-12-19T13:00:54Z</dcterms:modified>
  <cp:category/>
  <cp:version/>
  <cp:contentType/>
  <cp:contentStatus/>
</cp:coreProperties>
</file>