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60" windowWidth="11970" windowHeight="2460" activeTab="4"/>
  </bookViews>
  <sheets>
    <sheet name="Príloha 6a" sheetId="1" r:id="rId1"/>
    <sheet name="Príloha 6b" sheetId="2" r:id="rId2"/>
    <sheet name="Príloha 6b-2str" sheetId="3" r:id="rId3"/>
    <sheet name="Príloha 6c" sheetId="4" r:id="rId4"/>
    <sheet name="Príloha 10c" sheetId="5" r:id="rId5"/>
    <sheet name="Príloha 9a" sheetId="6" r:id="rId6"/>
    <sheet name="Príloha 10a" sheetId="7" r:id="rId7"/>
    <sheet name="Príloha 9b" sheetId="8" r:id="rId8"/>
    <sheet name="Príloha 10b" sheetId="9" r:id="rId9"/>
    <sheet name="Príloha 9c" sheetId="10" r:id="rId10"/>
  </sheets>
  <definedNames/>
  <calcPr fullCalcOnLoad="1"/>
</workbook>
</file>

<file path=xl/sharedStrings.xml><?xml version="1.0" encoding="utf-8"?>
<sst xmlns="http://schemas.openxmlformats.org/spreadsheetml/2006/main" count="906" uniqueCount="506">
  <si>
    <t>PHARE</t>
  </si>
  <si>
    <t>Code</t>
  </si>
  <si>
    <t>SR9806</t>
  </si>
  <si>
    <t>SR9806.01</t>
  </si>
  <si>
    <t>SR9807</t>
  </si>
  <si>
    <t>SR9807.01</t>
  </si>
  <si>
    <t>SR9807.02</t>
  </si>
  <si>
    <t>SR9808</t>
  </si>
  <si>
    <t>SR9808.01</t>
  </si>
  <si>
    <t>SR9808.02</t>
  </si>
  <si>
    <t>SR9808.03</t>
  </si>
  <si>
    <t>SR9809</t>
  </si>
  <si>
    <t>SR9809.01</t>
  </si>
  <si>
    <t>SR9809.02</t>
  </si>
  <si>
    <t>SR9809.03</t>
  </si>
  <si>
    <t>SR9809.04</t>
  </si>
  <si>
    <t>SR9810</t>
  </si>
  <si>
    <t>SR9810.01</t>
  </si>
  <si>
    <t>SR9810.02</t>
  </si>
  <si>
    <t>SR9811</t>
  </si>
  <si>
    <t>SR9808.04</t>
  </si>
  <si>
    <t>SR9905</t>
  </si>
  <si>
    <t>SR9905.01</t>
  </si>
  <si>
    <t>SR9905.02</t>
  </si>
  <si>
    <t>CFCU</t>
  </si>
  <si>
    <t>SR9906</t>
  </si>
  <si>
    <t>SR9906.01.1</t>
  </si>
  <si>
    <t>SR9906.01.2</t>
  </si>
  <si>
    <t>SR9906.01.3</t>
  </si>
  <si>
    <t>SR9906.02</t>
  </si>
  <si>
    <t>SR9906.03</t>
  </si>
  <si>
    <t>SPPF</t>
  </si>
  <si>
    <t>SR9906.04</t>
  </si>
  <si>
    <t>SR9907</t>
  </si>
  <si>
    <t>SR9907.01</t>
  </si>
  <si>
    <t>SR9907.02</t>
  </si>
  <si>
    <t>SR9907.03</t>
  </si>
  <si>
    <t>SR9908</t>
  </si>
  <si>
    <t>SR9909</t>
  </si>
  <si>
    <t>SR9910</t>
  </si>
  <si>
    <t>SR9911</t>
  </si>
  <si>
    <t>SR9912</t>
  </si>
  <si>
    <t>SR9913</t>
  </si>
  <si>
    <t>SR9913.01</t>
  </si>
  <si>
    <t>SR9913.02</t>
  </si>
  <si>
    <t>SR9913.03</t>
  </si>
  <si>
    <t>SR9913.04</t>
  </si>
  <si>
    <t>SR9913.05</t>
  </si>
  <si>
    <t>SR9913.06</t>
  </si>
  <si>
    <t xml:space="preserve">CFCU </t>
  </si>
  <si>
    <t>SR9914</t>
  </si>
  <si>
    <t>FM 9806-11</t>
  </si>
  <si>
    <t>FM 9812</t>
  </si>
  <si>
    <t>FM 9813</t>
  </si>
  <si>
    <t>FM 9814</t>
  </si>
  <si>
    <t>SR9813.01</t>
  </si>
  <si>
    <t>SR9813.02</t>
  </si>
  <si>
    <t>SR9813.03</t>
  </si>
  <si>
    <t>SR9813.04</t>
  </si>
  <si>
    <t>SR9814.01</t>
  </si>
  <si>
    <t>SR9814.02.01</t>
  </si>
  <si>
    <t>SR9814.02.02</t>
  </si>
  <si>
    <t>SR9814.03</t>
  </si>
  <si>
    <t>SR9814.04</t>
  </si>
  <si>
    <t>FM9903</t>
  </si>
  <si>
    <t>FM9904</t>
  </si>
  <si>
    <t>FM9905-14</t>
  </si>
  <si>
    <t>FM9916</t>
  </si>
  <si>
    <t>FM9917</t>
  </si>
  <si>
    <t>FM9918</t>
  </si>
  <si>
    <t>FM9919</t>
  </si>
  <si>
    <t>FM9920</t>
  </si>
  <si>
    <t>SR9916.01.01</t>
  </si>
  <si>
    <t>SR9916.01.02</t>
  </si>
  <si>
    <t>SR9916.02.01</t>
  </si>
  <si>
    <t>SR9917.01</t>
  </si>
  <si>
    <t>SR9917.02</t>
  </si>
  <si>
    <t>JSPF</t>
  </si>
  <si>
    <t>SR9918.01.01</t>
  </si>
  <si>
    <t>SR9918.02.01</t>
  </si>
  <si>
    <t>Phare 2000/2001:PPF</t>
  </si>
  <si>
    <t>FM9921</t>
  </si>
  <si>
    <t>SR9812</t>
  </si>
  <si>
    <t>SR9919</t>
  </si>
  <si>
    <t>SR9920</t>
  </si>
  <si>
    <t>SR921</t>
  </si>
  <si>
    <t>SR9904</t>
  </si>
  <si>
    <t>SR9903</t>
  </si>
  <si>
    <t>SR9806.02.01</t>
  </si>
  <si>
    <t>SR9806.02.02</t>
  </si>
  <si>
    <t>Project1</t>
  </si>
  <si>
    <t>Project2</t>
  </si>
  <si>
    <t>SR9808.04.01</t>
  </si>
  <si>
    <t>SR9808.04.02</t>
  </si>
  <si>
    <t>Subproject 1</t>
  </si>
  <si>
    <t>Subproject 2</t>
  </si>
  <si>
    <t>Subproject 3</t>
  </si>
  <si>
    <t>Leonardo da Vinci</t>
  </si>
  <si>
    <t>Socrates</t>
  </si>
  <si>
    <t>SR9906.01</t>
  </si>
  <si>
    <t>IB - Twinning</t>
  </si>
  <si>
    <t>Twinning</t>
  </si>
  <si>
    <t>Subprogramme 1</t>
  </si>
  <si>
    <t>Subprogramme 2</t>
  </si>
  <si>
    <t>Subproject 1.1</t>
  </si>
  <si>
    <t>Subproject 1.2</t>
  </si>
  <si>
    <t>Subproject 2.1</t>
  </si>
  <si>
    <t>Subproject 2.2</t>
  </si>
  <si>
    <t>ASYCUDA</t>
  </si>
  <si>
    <t>Subproject 4</t>
  </si>
  <si>
    <t>Subproject 5</t>
  </si>
  <si>
    <t>Project3</t>
  </si>
  <si>
    <t>Project4</t>
  </si>
  <si>
    <t>NR SR</t>
  </si>
  <si>
    <t>EUR</t>
  </si>
  <si>
    <t>TOTAL FM 1998</t>
  </si>
  <si>
    <t>FM9806-11</t>
  </si>
  <si>
    <t>FM9812</t>
  </si>
  <si>
    <t>FM9813</t>
  </si>
  <si>
    <t>FM9814</t>
  </si>
  <si>
    <t>TOTAL FM 1999</t>
  </si>
  <si>
    <t>Phare 2000/2001: PPF</t>
  </si>
  <si>
    <t>Kód</t>
  </si>
  <si>
    <t>Príjemca (Inštitúcia)</t>
  </si>
  <si>
    <t>Príjemca</t>
  </si>
  <si>
    <t>Politické kritériá</t>
  </si>
  <si>
    <t>Posilnenie Ústavného súdu</t>
  </si>
  <si>
    <t>Posilnenie súdnictva</t>
  </si>
  <si>
    <t>Ekonomické reformy - štrukturálne opatrenia</t>
  </si>
  <si>
    <t>Rozšírená integrácia katastrálneho systému</t>
  </si>
  <si>
    <t>Posilňovanie kapacít vnútorného trhu</t>
  </si>
  <si>
    <t>Právna aproximácia, EÚ Integrácia a koordinácia pomoci</t>
  </si>
  <si>
    <t>Poľnohospodárstvo</t>
  </si>
  <si>
    <t>Harmonizácia a implementácia v rámci vnútorného trhu</t>
  </si>
  <si>
    <t>Spoločná poľnohospodárska politika (CAP)</t>
  </si>
  <si>
    <t>Priame náklady</t>
  </si>
  <si>
    <t>Tréning</t>
  </si>
  <si>
    <t>Podpora vybavenia</t>
  </si>
  <si>
    <t>Príprava na štrukturálne fondy</t>
  </si>
  <si>
    <t>Špeciálny prípravný program - Priorita A</t>
  </si>
  <si>
    <t>Špeciálny prípravný program - Priorita B</t>
  </si>
  <si>
    <t>Životné prostredie</t>
  </si>
  <si>
    <t>IB pre administratívne štruktúry živ. Prostredia</t>
  </si>
  <si>
    <t>Programe na odstránenie znečistenia vzduchu</t>
  </si>
  <si>
    <t>Grantová schéma pre životné prostredie (EGS)</t>
  </si>
  <si>
    <t>TA pre EGS Investičný projekt</t>
  </si>
  <si>
    <t>Komunitárne programy na poli vzdelávania</t>
  </si>
  <si>
    <t>Komunitáne programy</t>
  </si>
  <si>
    <t>Inštitút aproximácie práva</t>
  </si>
  <si>
    <t>ÚGKaKatastra</t>
  </si>
  <si>
    <t>Ústavný súd</t>
  </si>
  <si>
    <t>Názov</t>
  </si>
  <si>
    <t>1998 Program Pre-Ins Facility</t>
  </si>
  <si>
    <t>Podpora Najvyššieho kontrolného úradu</t>
  </si>
  <si>
    <t>Nadácia na podporu poprivatizačného podnikania</t>
  </si>
  <si>
    <t>1998 Cezhraničná spolupráca SR/Rakúsko</t>
  </si>
  <si>
    <t>Rekonštrukcia obchvatu Mierová-Senecká</t>
  </si>
  <si>
    <t>Ekonomický rozvoj Bratislavy a jej okolia</t>
  </si>
  <si>
    <t>Rozvoj turistiky na Záhorí</t>
  </si>
  <si>
    <t>Zlepšenie čističiek vôd v okrese Malacky</t>
  </si>
  <si>
    <t>Inštitucionálna podpora/SPF/HRD/Tréning</t>
  </si>
  <si>
    <t>Finančné memorandá 1998</t>
  </si>
  <si>
    <t xml:space="preserve">1998 Program Pre-Ins Facility </t>
  </si>
  <si>
    <t>NPOA</t>
  </si>
  <si>
    <t>Ochrana menšín</t>
  </si>
  <si>
    <t>Verejná informačná kampaň</t>
  </si>
  <si>
    <t>Materiály pre menšinové školy</t>
  </si>
  <si>
    <t>Ekonomická reforma</t>
  </si>
  <si>
    <t>Zahraničné investície pre Slovensko</t>
  </si>
  <si>
    <t>Agentúra pre investície a podporu exportu</t>
  </si>
  <si>
    <t>Podporné aktivity pre investície</t>
  </si>
  <si>
    <t>EDIS / Exportné podporné služby</t>
  </si>
  <si>
    <t>Rozvoj malých a stredných podnikov(MSP)</t>
  </si>
  <si>
    <t>Schémy finančnej podpory</t>
  </si>
  <si>
    <t>Porady a tréningy</t>
  </si>
  <si>
    <t>Vylepšenie politiky MSP</t>
  </si>
  <si>
    <t>Nadácia na podporu poprivatiz. podnikania</t>
  </si>
  <si>
    <t>Kataster</t>
  </si>
  <si>
    <t>TA pre ÚGKaK - Národná politika územia</t>
  </si>
  <si>
    <t>Investície - zdokonalenie informačnej techniky</t>
  </si>
  <si>
    <t>Vnútorný trh</t>
  </si>
  <si>
    <t>Normy a certifikácia</t>
  </si>
  <si>
    <t>Národný inštitút pre štandardizáciu</t>
  </si>
  <si>
    <t>Slovenský inštitút pre metrológiu</t>
  </si>
  <si>
    <t>Štátna pomoc</t>
  </si>
  <si>
    <t>Verejné obstarávanie</t>
  </si>
  <si>
    <t>Investície a TA</t>
  </si>
  <si>
    <t>Modernizácia súdov</t>
  </si>
  <si>
    <t>Tréning sudcov</t>
  </si>
  <si>
    <t>Manažment hraníc</t>
  </si>
  <si>
    <t>Kooperácia polície</t>
  </si>
  <si>
    <t>Hlavná stratégia pre prijatie Spoločnej Poľnohospodárskej Politiky</t>
  </si>
  <si>
    <t>Identifikačný systém zvierat</t>
  </si>
  <si>
    <t>Iegislatíva vnútorného trhu</t>
  </si>
  <si>
    <t>Štatistika</t>
  </si>
  <si>
    <t>ŠÚ SR</t>
  </si>
  <si>
    <t>MŽP SR</t>
  </si>
  <si>
    <t>Harmonizácia legislatívy</t>
  </si>
  <si>
    <t>Štruktúra sčítania</t>
  </si>
  <si>
    <t>Implementácia Acquis Communautaire</t>
  </si>
  <si>
    <t>Hodnotenie toxicity vody</t>
  </si>
  <si>
    <t>Zásobovanie pitnou vodou</t>
  </si>
  <si>
    <t>Energia</t>
  </si>
  <si>
    <t>MH SR</t>
  </si>
  <si>
    <t>Legislatíva v oblasti energetiky</t>
  </si>
  <si>
    <t>Vytvorenie príslušných inštitúcií</t>
  </si>
  <si>
    <t>Štruktúra TPA</t>
  </si>
  <si>
    <t>Inštitucionálne a administratívne kapacity</t>
  </si>
  <si>
    <t>Clo</t>
  </si>
  <si>
    <t>FIS, MIS, záručný systém</t>
  </si>
  <si>
    <t>Podpora vybavenia IT</t>
  </si>
  <si>
    <t>Nepriame zdaňovanie</t>
  </si>
  <si>
    <t>Podpora investícií</t>
  </si>
  <si>
    <t>MF SR</t>
  </si>
  <si>
    <t>Daňové riaditeľstvo (MF SR)</t>
  </si>
  <si>
    <t>MDPT SR</t>
  </si>
  <si>
    <t>Legislatíva</t>
  </si>
  <si>
    <t>NRA &amp; Reštrukturalizácia divízie telekomu</t>
  </si>
  <si>
    <t>Frekvenčný monitorovací systém</t>
  </si>
  <si>
    <t>Frekvenčný manažérsky systém</t>
  </si>
  <si>
    <t>Bezpečnosť a zdravie pri práci</t>
  </si>
  <si>
    <t>Legislatíva ochrany pri práci</t>
  </si>
  <si>
    <t>Manažment ochrany pri práci</t>
  </si>
  <si>
    <t>Informačný systém ochrany pri práci</t>
  </si>
  <si>
    <t>Verejné informácie o ochrane pri práci</t>
  </si>
  <si>
    <t>Príprava rehabilitácie ...</t>
  </si>
  <si>
    <t>Reforma verejnej správy</t>
  </si>
  <si>
    <t>Lokálna pomoc</t>
  </si>
  <si>
    <t>Technická asistencia</t>
  </si>
  <si>
    <t>Prevádzkové náklady</t>
  </si>
  <si>
    <t>MPSVaR SR</t>
  </si>
  <si>
    <t>MDPaT SR</t>
  </si>
  <si>
    <t>CBC Slovensko/Rakúsko</t>
  </si>
  <si>
    <t>WTP a vodovod v Kútoch</t>
  </si>
  <si>
    <t>Redukcia emisií v Pezinku</t>
  </si>
  <si>
    <t>Fond pre malé projekty</t>
  </si>
  <si>
    <t>CBC Slovensko/Česká Republika</t>
  </si>
  <si>
    <t>Kanalizácia a WWTP v Skalici</t>
  </si>
  <si>
    <t>CBC Slovensko/Maďarsko</t>
  </si>
  <si>
    <t>WWTP v Lučenci</t>
  </si>
  <si>
    <t>Štátna pokladnica</t>
  </si>
  <si>
    <t>MŠ SR</t>
  </si>
  <si>
    <t>Boj proti korupcii</t>
  </si>
  <si>
    <t>Boj proti drogám</t>
  </si>
  <si>
    <t>MVaRR SR</t>
  </si>
  <si>
    <t>MDPaT+MŽP</t>
  </si>
  <si>
    <t>MPSaR SR</t>
  </si>
  <si>
    <t>Finančné Memorandum</t>
  </si>
  <si>
    <t>SR9908.01</t>
  </si>
  <si>
    <t>SR9908.02</t>
  </si>
  <si>
    <t>MP SR</t>
  </si>
  <si>
    <t>MS SR</t>
  </si>
  <si>
    <t>GP SR</t>
  </si>
  <si>
    <t>MV SR</t>
  </si>
  <si>
    <t>NKÚ SR</t>
  </si>
  <si>
    <t>Úrad vlády SR</t>
  </si>
  <si>
    <t>Ministerstvo výstavby a regionálneho rozvoja SR</t>
  </si>
  <si>
    <t>ÚGKaK SR</t>
  </si>
  <si>
    <t>ÚNMaS SR</t>
  </si>
  <si>
    <t>Koniec</t>
  </si>
  <si>
    <t>vyplácania</t>
  </si>
  <si>
    <t>ÚV SR, Mikloš</t>
  </si>
  <si>
    <t xml:space="preserve">FM SR1999 </t>
  </si>
  <si>
    <t xml:space="preserve">FM SR1998 </t>
  </si>
  <si>
    <t>Národný program 1998</t>
  </si>
  <si>
    <t>Posilňovanie kapacít samospráv</t>
  </si>
  <si>
    <t>Investície a harmonizácia legislatívy vo finančnom sektore</t>
  </si>
  <si>
    <t>Podpora Ministerstva spravodlivosti SR</t>
  </si>
  <si>
    <t>Podpora Generálnej prokuratúry SR</t>
  </si>
  <si>
    <t>Podpora Ministerstva vnútra SR</t>
  </si>
  <si>
    <t>Colné riaditeľstvo SR</t>
  </si>
  <si>
    <t>SPP Monitoring Commitee</t>
  </si>
  <si>
    <t>Inštitucionálne posilnenie MŽP SR</t>
  </si>
  <si>
    <t>Mladí pre Európu III</t>
  </si>
  <si>
    <t>Posilnenie kapacít Národnej rady SR</t>
  </si>
  <si>
    <t xml:space="preserve">Zlepšenie pozície Rómov v regióne Spišská Nová Ves </t>
  </si>
  <si>
    <t>Stupava - Diaľničná križovatka k rakúskej hranici</t>
  </si>
  <si>
    <t>1998 Národný program</t>
  </si>
  <si>
    <t>1999 Národný program</t>
  </si>
  <si>
    <t>Posilnenie nevládnych organizácií - Nadácia na podporu občianskych aktivít</t>
  </si>
  <si>
    <t>Tréningový program pre samosprávy</t>
  </si>
  <si>
    <t>Asociácia sudcov</t>
  </si>
  <si>
    <t>Spravodlivosť a vnútorné záležitosti</t>
  </si>
  <si>
    <t>Ministerstvo spravodlivosti SR</t>
  </si>
  <si>
    <t>Ministerstvo vnútra SR</t>
  </si>
  <si>
    <t>Podporný systém pre SPP</t>
  </si>
  <si>
    <t>Komplexná správa hraníc</t>
  </si>
  <si>
    <t>Telekomunikácie</t>
  </si>
  <si>
    <t>Most Štúrovo-Ostrihom</t>
  </si>
  <si>
    <t>1999 Phare Pre-Ins Facility</t>
  </si>
  <si>
    <t>Menšinový program</t>
  </si>
  <si>
    <t>Consensus III</t>
  </si>
  <si>
    <t>Účasť v 5. Rámcovom programe pre vedu a techniku</t>
  </si>
  <si>
    <t>LSIF IV. - ISPA Príprava programu</t>
  </si>
  <si>
    <t>ISPA Príprava programu</t>
  </si>
  <si>
    <t>Účasť v 5.RDT Rámcovom programe pre vedu a techniku</t>
  </si>
  <si>
    <t>2000 Národný program</t>
  </si>
  <si>
    <t>1998 Veľké infraštruktúrne projekty</t>
  </si>
  <si>
    <t>Tab. Prehľad programov v rámci Finančných memoránd 1998-2000</t>
  </si>
  <si>
    <t>period</t>
  </si>
  <si>
    <t>SK0002-0010</t>
  </si>
  <si>
    <t>SK0002</t>
  </si>
  <si>
    <t>SK0003.01</t>
  </si>
  <si>
    <t>SK0003.02</t>
  </si>
  <si>
    <t>SK0004</t>
  </si>
  <si>
    <t>SK0005</t>
  </si>
  <si>
    <t>SK0006.01</t>
  </si>
  <si>
    <t>SK0006.02</t>
  </si>
  <si>
    <t>SK0007</t>
  </si>
  <si>
    <t>SK0008.01</t>
  </si>
  <si>
    <t>SK0008.02</t>
  </si>
  <si>
    <t>SK0009.01</t>
  </si>
  <si>
    <t>SK0009.02</t>
  </si>
  <si>
    <t>SK0009.03</t>
  </si>
  <si>
    <t>SK0010</t>
  </si>
  <si>
    <t>SK0011</t>
  </si>
  <si>
    <t>SK0011.01</t>
  </si>
  <si>
    <t>SK0011.02</t>
  </si>
  <si>
    <t>SK0011.03</t>
  </si>
  <si>
    <t>Audit, monitoring</t>
  </si>
  <si>
    <t>SR0012</t>
  </si>
  <si>
    <t>SR0013</t>
  </si>
  <si>
    <t>SR0014</t>
  </si>
  <si>
    <t>SK0015</t>
  </si>
  <si>
    <t>SK0015.01</t>
  </si>
  <si>
    <t>SK0015.02</t>
  </si>
  <si>
    <t>SK0015.03</t>
  </si>
  <si>
    <t>SR0016</t>
  </si>
  <si>
    <t>SR0016.01</t>
  </si>
  <si>
    <t>SR0016.02</t>
  </si>
  <si>
    <t>SK0017</t>
  </si>
  <si>
    <t>SK0017.01</t>
  </si>
  <si>
    <t>SK0017.02</t>
  </si>
  <si>
    <t>SK0017.03</t>
  </si>
  <si>
    <t>SK0017.04</t>
  </si>
  <si>
    <t>SR0018</t>
  </si>
  <si>
    <t>TOTAL FM2000</t>
  </si>
  <si>
    <t>Rómska menšina</t>
  </si>
  <si>
    <t>Ekonomické kritériá</t>
  </si>
  <si>
    <t>Mechanizmus vymáhania nedobytných pohľadávok</t>
  </si>
  <si>
    <t>Aplikácia Zákonu o technických požiadavkách výrobkov a posudzovaní zhody</t>
  </si>
  <si>
    <t xml:space="preserve">Posilňovanie veterinárnych a fytosanitárnych inšpekčných kontrol </t>
  </si>
  <si>
    <t>Zamestnanosť a sociálne otázky</t>
  </si>
  <si>
    <t>Rozvoj sociálneho dialógu</t>
  </si>
  <si>
    <t>Garančný fond</t>
  </si>
  <si>
    <t>Právo a vnútorné záležitosti</t>
  </si>
  <si>
    <t>Ekonomická a sociálna kohézia</t>
  </si>
  <si>
    <t>Zdokonalovanie produktívneho sektora - Východné Slovensko</t>
  </si>
  <si>
    <t>Finančná podpora pre malé a stredné podniky - Východné Slovensko</t>
  </si>
  <si>
    <t>Rozvoj ľudských zdrojov – Východné Slovensko</t>
  </si>
  <si>
    <t>Posilňovanie administratívnych kapacít</t>
  </si>
  <si>
    <t>Cenzus obchodného registra</t>
  </si>
  <si>
    <t>Cezhraničná spolupráca - Slovensko/Maďarsko</t>
  </si>
  <si>
    <t>Kanalizácia a čistička odpadových vôd v Tokajskom regióne</t>
  </si>
  <si>
    <t>Fond malých projektov</t>
  </si>
  <si>
    <t>Účasť Slovenska v komunitárnych programoch: malé a stredné podniky, SAVE II v roku 2000</t>
  </si>
  <si>
    <t>Špeciálny program na posilnenie občianskej spoločnosti a príprava na vstup do EÚ 10 kandidátskych krajín Strednej a východnej Európy</t>
  </si>
  <si>
    <t>Špeciálny program na odstavenie jadrovej elektrárne Bohunice - 2000</t>
  </si>
  <si>
    <t>Cezhraničná spolupráca Slovensko/Poľsko</t>
  </si>
  <si>
    <t>Modernizácia cesty Radoszyce-Palota (štátna hranica)</t>
  </si>
  <si>
    <t>Kanalizácia odpadových vôd v mestách lokality Polhoranka</t>
  </si>
  <si>
    <t>Dodatočná investičná podpora pre Slovensko v roku 2000</t>
  </si>
  <si>
    <t>Rozvoj regiónu Snina - mikroregión "rybníky Snina"</t>
  </si>
  <si>
    <t>Rekreačný komplex Zelená voda - Rimavská Sobota</t>
  </si>
  <si>
    <t>Cezhraničná spolupráca Slovensko/Rakúsko</t>
  </si>
  <si>
    <t>Dokončenie čističky odpadových vôd v okresoch Gbely, Holíč, Kopčany a Petrova Ves</t>
  </si>
  <si>
    <t>Veterný park Cerová</t>
  </si>
  <si>
    <t>Spojnica medzi Petržalskou železničnou stanicou, Inchebou a centrom starého mesta</t>
  </si>
  <si>
    <t>Účasť Slovenska v komunitárnych programoch: 5. Rámcovom programe pre vedu a techniku, Fiscalis, Leonardo da Vinci II, Socrates II, Mládež a Kultúra 2000</t>
  </si>
  <si>
    <t>FM SR2000</t>
  </si>
  <si>
    <t>investície</t>
  </si>
  <si>
    <t>ÚV SR</t>
  </si>
  <si>
    <t>NÚPráce SR</t>
  </si>
  <si>
    <t>Snina</t>
  </si>
  <si>
    <t>Rim. Sobota</t>
  </si>
  <si>
    <t>koniec vyplácania</t>
  </si>
  <si>
    <t>Investment cez SARIO</t>
  </si>
  <si>
    <t>Technická asistencia cez CFCU</t>
  </si>
  <si>
    <t>SK0001</t>
  </si>
  <si>
    <t>Účasť SR v 5. RTD Rámcovom programe a komunitárnych programoch Leonardo da Vinci II, Sokrates a Mládež v roku 2000</t>
  </si>
  <si>
    <t>Deklarované spolufinancovanie</t>
  </si>
  <si>
    <t>9806-11</t>
  </si>
  <si>
    <t>Finančné memorandum</t>
  </si>
  <si>
    <t>x</t>
  </si>
  <si>
    <t>Pre-Ins Facility</t>
  </si>
  <si>
    <t>Cezhraničná spolupráca SR/Rakúsko</t>
  </si>
  <si>
    <t>Cezhraničná spolupráca SR/Maďarsko</t>
  </si>
  <si>
    <t>Cezhraničná spolupráca SR/Poľsko</t>
  </si>
  <si>
    <t xml:space="preserve">SR9808 </t>
  </si>
  <si>
    <t>EGS</t>
  </si>
  <si>
    <t>MoE</t>
  </si>
  <si>
    <t xml:space="preserve">SR9812 </t>
  </si>
  <si>
    <t>SRA</t>
  </si>
  <si>
    <t>SR9813.1,2,4</t>
  </si>
  <si>
    <t xml:space="preserve"> Pre-Ins Facility</t>
  </si>
  <si>
    <t xml:space="preserve"> SPPF</t>
  </si>
  <si>
    <t>SR9814</t>
  </si>
  <si>
    <t>Pre-Ins facility</t>
  </si>
  <si>
    <t>SR9905-14</t>
  </si>
  <si>
    <t>SR9916</t>
  </si>
  <si>
    <t>SR9917</t>
  </si>
  <si>
    <t>SR9918</t>
  </si>
  <si>
    <t>Phare 2000/2001:PPFacility</t>
  </si>
  <si>
    <t>SR9921</t>
  </si>
  <si>
    <t>CSDF</t>
  </si>
  <si>
    <t>SARIO</t>
  </si>
  <si>
    <t>MTPT,CFCU</t>
  </si>
  <si>
    <t>SR9916.01</t>
  </si>
  <si>
    <t>SR9916.02</t>
  </si>
  <si>
    <t>SR9917.01-</t>
  </si>
  <si>
    <t>SR9918.01</t>
  </si>
  <si>
    <t>SR9918.02</t>
  </si>
  <si>
    <t>PPFacility</t>
  </si>
  <si>
    <t>SR0001</t>
  </si>
  <si>
    <t>SR0002-10</t>
  </si>
  <si>
    <t>SR0011</t>
  </si>
  <si>
    <t>SR0015</t>
  </si>
  <si>
    <t>SR0017</t>
  </si>
  <si>
    <t>5 563  566,00</t>
  </si>
  <si>
    <t>National Programme</t>
  </si>
  <si>
    <t>Slovakia-Cross-Border Co-operation SR/Austria</t>
  </si>
  <si>
    <t>Large Scale Infrastructure Facility</t>
  </si>
  <si>
    <t>Total 9918</t>
  </si>
  <si>
    <t>Total  9917</t>
  </si>
  <si>
    <t>Total  9916</t>
  </si>
  <si>
    <t>Total  9905-14</t>
  </si>
  <si>
    <t>Total  9913</t>
  </si>
  <si>
    <t>Total SR9908</t>
  </si>
  <si>
    <t>Total 9907</t>
  </si>
  <si>
    <t>Total SR9906</t>
  </si>
  <si>
    <t>Total SR9905</t>
  </si>
  <si>
    <t>closed</t>
  </si>
  <si>
    <t>SR0002</t>
  </si>
  <si>
    <t>SR0003</t>
  </si>
  <si>
    <t>SR0004</t>
  </si>
  <si>
    <t>SR0005</t>
  </si>
  <si>
    <t>SR0006</t>
  </si>
  <si>
    <t>SR0007</t>
  </si>
  <si>
    <t>SR0008</t>
  </si>
  <si>
    <t>SR0009</t>
  </si>
  <si>
    <t>SR0010</t>
  </si>
  <si>
    <t>Spolu</t>
  </si>
  <si>
    <t>Programy</t>
  </si>
  <si>
    <t>4  786 595,41</t>
  </si>
  <si>
    <t xml:space="preserve">SR9904      </t>
  </si>
  <si>
    <t>3.872,84</t>
  </si>
  <si>
    <t>877 08</t>
  </si>
  <si>
    <t>1.476 106,70</t>
  </si>
  <si>
    <t>Účasť v 5.rámcovom programe pre vedu a techniku</t>
  </si>
  <si>
    <t>Brussel</t>
  </si>
  <si>
    <t>Účasť SR v komunitárnych programoch: SME podniky,SAVE II v roku 2000</t>
  </si>
  <si>
    <t xml:space="preserve">Špeciálny program pre posilnenie obč. spoločnosti a príprava na vstup do EÚ </t>
  </si>
  <si>
    <t>Účasť SR v komunitárnych programoch: 5.Rámcovom programe pre vedu a techniku, Fiscalis, Leonardo da Vinci II, Socrates II, Mládež a Kultúra 2000</t>
  </si>
  <si>
    <t>Účasť SR v komunitárnych programoch:MSP, SAVE II v roku 2000</t>
  </si>
  <si>
    <t>Špeciálny program na posilnenie obč. spoločnosti a príprava na vstup do EÚ</t>
  </si>
  <si>
    <t>Účasť SR v komunitárnych programoch: 5. Rámcovom programe pre vedu a techniku, Fiscalis, Leonardo da Vinci II, Socrates II, Mládež a Kultúra 2000</t>
  </si>
  <si>
    <t>Národný fond</t>
  </si>
  <si>
    <t>Rozpočet</t>
  </si>
  <si>
    <t>Prijaté prostriedky</t>
  </si>
  <si>
    <t>Čerpanie</t>
  </si>
  <si>
    <t>% z rozpočtu</t>
  </si>
  <si>
    <t>Program</t>
  </si>
  <si>
    <t>Bankové zostatky (EUR)</t>
  </si>
  <si>
    <t>Prehľad čerpania finančných prostriedkov pre FM SR 2000 (31.10.2001)</t>
  </si>
  <si>
    <t>Komunitárny program</t>
  </si>
  <si>
    <t>Cezhraničná spolupráca SR/ HU</t>
  </si>
  <si>
    <t>Cezhraničná spolupráca SR/PL</t>
  </si>
  <si>
    <t>Dodatočná investičná podpora pre SR v roku 2000</t>
  </si>
  <si>
    <t>Cezhraničná spolupráca SR/AT</t>
  </si>
  <si>
    <t>Prehľad o čerpaní finančných prostriedkov pre FM 1999 (31.10.2001)</t>
  </si>
  <si>
    <t>Bankový zostatok   (EUR)</t>
  </si>
  <si>
    <t xml:space="preserve">                                  National Fund</t>
  </si>
  <si>
    <t>LSIF IV.-ISPA Príprava programu</t>
  </si>
  <si>
    <t>Cezhraničná spolupráca SR/CR</t>
  </si>
  <si>
    <t>Účasr v 5.rámcovom programe pre vedu a techniku</t>
  </si>
  <si>
    <t>Prehľad čerpania finančných prostriedkov pre FM SR 1998</t>
  </si>
  <si>
    <t>Bankový zostatok (EUR)</t>
  </si>
  <si>
    <t>Prehľad čerpania finančných prostriedkov pre FM 1998 (31.10.2001)</t>
  </si>
  <si>
    <t>Implementačné agentúry</t>
  </si>
  <si>
    <t>Kontrahovanie</t>
  </si>
  <si>
    <t>Bankový zostatok(EUR)</t>
  </si>
  <si>
    <t>Manažment</t>
  </si>
  <si>
    <t>Ekonomické reformy</t>
  </si>
  <si>
    <t>IB pre administratívne štruktúry živ. prostredia</t>
  </si>
  <si>
    <t xml:space="preserve">Komunitárne programy </t>
  </si>
  <si>
    <t>Spolu FM 9806-11/ CFCU</t>
  </si>
  <si>
    <t>Spolu  FM 9806-11</t>
  </si>
  <si>
    <t>Spolu FM 9813</t>
  </si>
  <si>
    <t>Cezhran. Spolupráca SR/Rakúsko</t>
  </si>
  <si>
    <t>Prehľad čerpania finančných prostriedkov pre FM 1999 (31.10.2001)</t>
  </si>
  <si>
    <t>EDIS/Exportné podporné služby</t>
  </si>
  <si>
    <t>Rozvoj malých a stredných podnikov</t>
  </si>
  <si>
    <t>Ministerstvo spravodlivosti</t>
  </si>
  <si>
    <t>Ministerstvo vnútra</t>
  </si>
  <si>
    <t>Clá</t>
  </si>
  <si>
    <t>Cezhraničná spolupráca SR/Hungary -JSPF</t>
  </si>
  <si>
    <t>Cezhraničná spolupráca SR/ČR - JSPF</t>
  </si>
  <si>
    <t>Cezhraničná spolupráca SR/ČR- kanalizácia a WWTP v Skalici</t>
  </si>
  <si>
    <t>Cezhraničná spolupráca SR/Maďarsko - WWTP v Lučenci</t>
  </si>
  <si>
    <t>Prehľad čerpania finančných prostriedkov pre FM 2000 (31.10.2001)</t>
  </si>
  <si>
    <t>Komunitárne projekty</t>
  </si>
  <si>
    <t>Spolu FM 0002-10/ CFCU</t>
  </si>
  <si>
    <t>Dodatočná investičná podpora pre SR v r.2000</t>
  </si>
  <si>
    <t>SME</t>
  </si>
  <si>
    <t>Údaje boli čerpané z Finančných memoránd a Project fiches.</t>
  </si>
  <si>
    <t>Poznámka: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</si>
</sst>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"/>
    <numFmt numFmtId="173" formatCode="d/m/yy"/>
    <numFmt numFmtId="174" formatCode="0.0%"/>
    <numFmt numFmtId="175" formatCode="#,##0.0"/>
    <numFmt numFmtId="176" formatCode="0.0"/>
    <numFmt numFmtId="177" formatCode="0.000"/>
    <numFmt numFmtId="178" formatCode="0.0000"/>
    <numFmt numFmtId="179" formatCode="#,##0.000"/>
    <numFmt numFmtId="180" formatCode="#,##0.0000"/>
  </numFmts>
  <fonts count="22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i/>
      <sz val="12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4" fillId="0" borderId="2" xfId="0" applyFont="1" applyBorder="1" applyAlignment="1">
      <alignment/>
    </xf>
    <xf numFmtId="14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3" fontId="0" fillId="2" borderId="1" xfId="0" applyNumberForma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3" fontId="3" fillId="0" borderId="4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 wrapText="1"/>
    </xf>
    <xf numFmtId="0" fontId="0" fillId="0" borderId="3" xfId="0" applyFill="1" applyBorder="1" applyAlignment="1">
      <alignment horizontal="left" wrapText="1"/>
    </xf>
    <xf numFmtId="3" fontId="0" fillId="0" borderId="3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left" wrapText="1"/>
    </xf>
    <xf numFmtId="3" fontId="0" fillId="0" borderId="4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left" wrapText="1"/>
    </xf>
    <xf numFmtId="3" fontId="6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0" fillId="0" borderId="4" xfId="0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3" fontId="0" fillId="0" borderId="4" xfId="0" applyNumberFormat="1" applyFill="1" applyBorder="1" applyAlignment="1">
      <alignment horizontal="right" wrapText="1"/>
    </xf>
    <xf numFmtId="3" fontId="0" fillId="0" borderId="7" xfId="0" applyNumberFormat="1" applyFill="1" applyBorder="1" applyAlignment="1">
      <alignment horizontal="right" wrapText="1"/>
    </xf>
    <xf numFmtId="0" fontId="3" fillId="0" borderId="6" xfId="0" applyFont="1" applyFill="1" applyBorder="1" applyAlignment="1">
      <alignment horizontal="left" wrapText="1"/>
    </xf>
    <xf numFmtId="3" fontId="3" fillId="0" borderId="6" xfId="0" applyNumberFormat="1" applyFont="1" applyFill="1" applyBorder="1" applyAlignment="1">
      <alignment horizontal="right" wrapText="1"/>
    </xf>
    <xf numFmtId="3" fontId="0" fillId="0" borderId="7" xfId="0" applyNumberFormat="1" applyFont="1" applyFill="1" applyBorder="1" applyAlignment="1">
      <alignment horizontal="right" wrapText="1"/>
    </xf>
    <xf numFmtId="3" fontId="3" fillId="0" borderId="8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3" fontId="3" fillId="0" borderId="5" xfId="0" applyNumberFormat="1" applyFont="1" applyFill="1" applyBorder="1" applyAlignment="1">
      <alignment horizontal="right" wrapText="1"/>
    </xf>
    <xf numFmtId="14" fontId="4" fillId="0" borderId="3" xfId="0" applyNumberFormat="1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11" xfId="0" applyNumberFormat="1" applyFont="1" applyFill="1" applyBorder="1" applyAlignment="1">
      <alignment horizontal="right" wrapText="1"/>
    </xf>
    <xf numFmtId="14" fontId="0" fillId="0" borderId="4" xfId="0" applyNumberFormat="1" applyBorder="1" applyAlignment="1">
      <alignment horizontal="center" vertical="center" textRotation="180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3" fontId="3" fillId="0" borderId="11" xfId="0" applyNumberFormat="1" applyFont="1" applyFill="1" applyBorder="1" applyAlignment="1">
      <alignment horizontal="right" wrapText="1"/>
    </xf>
    <xf numFmtId="14" fontId="4" fillId="0" borderId="13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9" fontId="1" fillId="3" borderId="2" xfId="0" applyNumberFormat="1" applyFont="1" applyFill="1" applyBorder="1" applyAlignment="1">
      <alignment horizontal="center"/>
    </xf>
    <xf numFmtId="9" fontId="1" fillId="3" borderId="2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4" fontId="14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2" fillId="0" borderId="1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4" fontId="0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4" fontId="1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vertical="top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4" fontId="15" fillId="0" borderId="1" xfId="0" applyNumberFormat="1" applyFont="1" applyBorder="1" applyAlignment="1">
      <alignment vertical="top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4" fontId="1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4" fontId="15" fillId="0" borderId="1" xfId="0" applyNumberFormat="1" applyFont="1" applyFill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0" fillId="4" borderId="1" xfId="0" applyFont="1" applyFill="1" applyBorder="1" applyAlignment="1">
      <alignment wrapText="1"/>
    </xf>
    <xf numFmtId="4" fontId="0" fillId="4" borderId="1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4" borderId="15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1" fillId="3" borderId="16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4" borderId="4" xfId="0" applyFont="1" applyFill="1" applyBorder="1" applyAlignment="1">
      <alignment wrapText="1"/>
    </xf>
    <xf numFmtId="4" fontId="1" fillId="0" borderId="4" xfId="0" applyNumberFormat="1" applyFont="1" applyFill="1" applyBorder="1" applyAlignment="1">
      <alignment wrapText="1"/>
    </xf>
    <xf numFmtId="4" fontId="1" fillId="4" borderId="4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4" fontId="0" fillId="0" borderId="3" xfId="0" applyNumberFormat="1" applyFont="1" applyFill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wrapText="1"/>
    </xf>
    <xf numFmtId="4" fontId="0" fillId="0" borderId="15" xfId="0" applyNumberFormat="1" applyBorder="1" applyAlignment="1">
      <alignment wrapText="1"/>
    </xf>
    <xf numFmtId="4" fontId="15" fillId="4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4" fontId="15" fillId="0" borderId="15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5" xfId="0" applyFont="1" applyBorder="1" applyAlignment="1">
      <alignment/>
    </xf>
    <xf numFmtId="4" fontId="19" fillId="0" borderId="1" xfId="0" applyNumberFormat="1" applyFont="1" applyBorder="1" applyAlignment="1">
      <alignment/>
    </xf>
    <xf numFmtId="4" fontId="19" fillId="4" borderId="1" xfId="0" applyNumberFormat="1" applyFont="1" applyFill="1" applyBorder="1" applyAlignment="1">
      <alignment wrapText="1"/>
    </xf>
    <xf numFmtId="0" fontId="20" fillId="0" borderId="1" xfId="0" applyFont="1" applyBorder="1" applyAlignment="1">
      <alignment/>
    </xf>
    <xf numFmtId="0" fontId="20" fillId="0" borderId="0" xfId="0" applyFont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7" fillId="0" borderId="1" xfId="0" applyNumberFormat="1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" fontId="14" fillId="0" borderId="10" xfId="0" applyNumberFormat="1" applyFont="1" applyFill="1" applyBorder="1" applyAlignment="1">
      <alignment wrapText="1"/>
    </xf>
    <xf numFmtId="4" fontId="18" fillId="0" borderId="1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14" fillId="0" borderId="1" xfId="0" applyNumberFormat="1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15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6" fillId="0" borderId="1" xfId="0" applyFont="1" applyBorder="1" applyAlignment="1">
      <alignment horizontal="right" vertical="top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" xfId="0" applyNumberFormat="1" applyBorder="1" applyAlignment="1">
      <alignment horizontal="right" wrapText="1"/>
    </xf>
    <xf numFmtId="4" fontId="0" fillId="4" borderId="1" xfId="0" applyNumberFormat="1" applyFont="1" applyFill="1" applyBorder="1" applyAlignment="1">
      <alignment horizontal="right" wrapText="1"/>
    </xf>
    <xf numFmtId="4" fontId="0" fillId="0" borderId="1" xfId="0" applyNumberFormat="1" applyFill="1" applyBorder="1" applyAlignment="1">
      <alignment horizontal="right" wrapText="1"/>
    </xf>
    <xf numFmtId="0" fontId="1" fillId="0" borderId="15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4" fontId="0" fillId="0" borderId="2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 textRotation="180"/>
    </xf>
    <xf numFmtId="0" fontId="0" fillId="0" borderId="3" xfId="0" applyBorder="1" applyAlignment="1">
      <alignment horizontal="center" vertical="center" textRotation="180"/>
    </xf>
    <xf numFmtId="0" fontId="0" fillId="0" borderId="4" xfId="0" applyBorder="1" applyAlignment="1">
      <alignment horizontal="center" vertical="center" textRotation="180"/>
    </xf>
    <xf numFmtId="0" fontId="3" fillId="0" borderId="3" xfId="0" applyFont="1" applyBorder="1" applyAlignment="1">
      <alignment horizontal="center" vertical="center" textRotation="180"/>
    </xf>
    <xf numFmtId="0" fontId="3" fillId="0" borderId="4" xfId="0" applyFont="1" applyBorder="1" applyAlignment="1">
      <alignment horizontal="center" vertical="center" textRotation="180"/>
    </xf>
    <xf numFmtId="0" fontId="1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/>
    </xf>
    <xf numFmtId="14" fontId="1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3" fillId="0" borderId="6" xfId="0" applyNumberFormat="1" applyFont="1" applyBorder="1" applyAlignment="1">
      <alignment horizontal="center" vertical="center" textRotation="180"/>
    </xf>
    <xf numFmtId="0" fontId="1" fillId="0" borderId="3" xfId="0" applyFont="1" applyBorder="1" applyAlignment="1">
      <alignment horizontal="center" vertical="center" textRotation="180"/>
    </xf>
    <xf numFmtId="0" fontId="1" fillId="0" borderId="4" xfId="0" applyFont="1" applyBorder="1" applyAlignment="1">
      <alignment horizontal="center" vertical="center" textRotation="180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textRotation="180" wrapText="1"/>
    </xf>
    <xf numFmtId="0" fontId="0" fillId="0" borderId="3" xfId="0" applyBorder="1" applyAlignment="1">
      <alignment horizontal="center" vertical="center" textRotation="180" wrapText="1"/>
    </xf>
    <xf numFmtId="14" fontId="0" fillId="0" borderId="6" xfId="0" applyNumberFormat="1" applyBorder="1" applyAlignment="1">
      <alignment horizontal="center" vertical="center" textRotation="180" wrapText="1"/>
    </xf>
    <xf numFmtId="0" fontId="0" fillId="0" borderId="18" xfId="0" applyBorder="1" applyAlignment="1">
      <alignment horizontal="center" vertical="center" textRotation="180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6" fillId="0" borderId="1" xfId="0" applyFont="1" applyBorder="1" applyAlignment="1">
      <alignment vertical="top"/>
    </xf>
    <xf numFmtId="0" fontId="1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9" fontId="1" fillId="3" borderId="10" xfId="0" applyNumberFormat="1" applyFont="1" applyFill="1" applyBorder="1" applyAlignment="1">
      <alignment horizontal="center"/>
    </xf>
    <xf numFmtId="9" fontId="1" fillId="3" borderId="1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1" xfId="0" applyBorder="1" applyAlignment="1">
      <alignment vertical="top"/>
    </xf>
    <xf numFmtId="0" fontId="12" fillId="0" borderId="0" xfId="0" applyFont="1" applyAlignment="1">
      <alignment horizontal="center"/>
    </xf>
    <xf numFmtId="0" fontId="15" fillId="4" borderId="10" xfId="0" applyFont="1" applyFill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wrapText="1"/>
    </xf>
    <xf numFmtId="3" fontId="21" fillId="0" borderId="1" xfId="0" applyNumberFormat="1" applyFont="1" applyBorder="1" applyAlignment="1">
      <alignment/>
    </xf>
    <xf numFmtId="3" fontId="21" fillId="0" borderId="1" xfId="0" applyNumberFormat="1" applyFont="1" applyBorder="1" applyAlignment="1">
      <alignment wrapText="1"/>
    </xf>
    <xf numFmtId="14" fontId="21" fillId="0" borderId="2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4" fillId="0" borderId="4" xfId="0" applyFont="1" applyBorder="1" applyAlignment="1">
      <alignment vertical="top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3" fontId="21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workbookViewId="0" topLeftCell="A58">
      <selection activeCell="B67" sqref="B67"/>
    </sheetView>
  </sheetViews>
  <sheetFormatPr defaultColWidth="9.00390625" defaultRowHeight="12.75"/>
  <cols>
    <col min="1" max="1" width="15.75390625" style="0" bestFit="1" customWidth="1"/>
    <col min="2" max="2" width="41.375" style="0" customWidth="1"/>
    <col min="3" max="3" width="21.625" style="0" customWidth="1"/>
    <col min="4" max="4" width="13.375" style="0" customWidth="1"/>
    <col min="5" max="5" width="13.125" style="0" customWidth="1"/>
    <col min="6" max="6" width="10.125" style="0" bestFit="1" customWidth="1"/>
    <col min="7" max="8" width="14.875" style="0" customWidth="1"/>
    <col min="9" max="9" width="14.125" style="0" bestFit="1" customWidth="1"/>
    <col min="10" max="10" width="10.125" style="0" bestFit="1" customWidth="1"/>
  </cols>
  <sheetData>
    <row r="1" spans="1:9" ht="18" customHeight="1">
      <c r="A1" s="335" t="s">
        <v>263</v>
      </c>
      <c r="B1" s="336"/>
      <c r="C1" s="336"/>
      <c r="D1" s="336"/>
      <c r="E1" s="336"/>
      <c r="F1" s="337"/>
      <c r="G1" s="41"/>
      <c r="H1" s="41"/>
      <c r="I1" s="41"/>
    </row>
    <row r="2" spans="1:9" ht="15" customHeight="1">
      <c r="A2" s="331" t="s">
        <v>298</v>
      </c>
      <c r="B2" s="332"/>
      <c r="C2" s="332"/>
      <c r="D2" s="332"/>
      <c r="E2" s="77"/>
      <c r="F2" s="41" t="s">
        <v>114</v>
      </c>
      <c r="G2" s="41"/>
      <c r="H2" s="41"/>
      <c r="I2" s="41"/>
    </row>
    <row r="3" spans="1:6" ht="12.75" customHeight="1">
      <c r="A3" s="329" t="s">
        <v>122</v>
      </c>
      <c r="B3" s="329" t="s">
        <v>151</v>
      </c>
      <c r="C3" s="329" t="s">
        <v>123</v>
      </c>
      <c r="D3" s="329" t="s">
        <v>0</v>
      </c>
      <c r="E3" s="329" t="s">
        <v>124</v>
      </c>
      <c r="F3" s="76" t="s">
        <v>259</v>
      </c>
    </row>
    <row r="4" spans="1:6" ht="13.5" thickBot="1">
      <c r="A4" s="330"/>
      <c r="B4" s="330"/>
      <c r="C4" s="330"/>
      <c r="D4" s="330"/>
      <c r="E4" s="330"/>
      <c r="F4" s="97" t="s">
        <v>260</v>
      </c>
    </row>
    <row r="5" spans="1:6" ht="15.75" thickTop="1">
      <c r="A5" s="98" t="s">
        <v>51</v>
      </c>
      <c r="B5" s="99" t="s">
        <v>264</v>
      </c>
      <c r="C5" s="100"/>
      <c r="D5" s="101">
        <v>45900000</v>
      </c>
      <c r="E5" s="101">
        <f>SUM(E6:E40)</f>
        <v>12405000</v>
      </c>
      <c r="F5" s="338">
        <v>37256</v>
      </c>
    </row>
    <row r="6" spans="1:6" ht="12.75">
      <c r="A6" s="12" t="s">
        <v>2</v>
      </c>
      <c r="B6" s="13" t="s">
        <v>125</v>
      </c>
      <c r="C6" s="13"/>
      <c r="D6" s="14">
        <v>1500000</v>
      </c>
      <c r="E6" s="14"/>
      <c r="F6" s="339"/>
    </row>
    <row r="7" spans="1:6" ht="12.75">
      <c r="A7" s="10" t="s">
        <v>3</v>
      </c>
      <c r="B7" s="9" t="s">
        <v>265</v>
      </c>
      <c r="C7" s="9" t="s">
        <v>255</v>
      </c>
      <c r="D7" s="15">
        <v>500000</v>
      </c>
      <c r="E7" s="26">
        <v>0</v>
      </c>
      <c r="F7" s="339"/>
    </row>
    <row r="8" spans="1:6" ht="12.75">
      <c r="A8" s="10" t="s">
        <v>88</v>
      </c>
      <c r="B8" s="9" t="s">
        <v>126</v>
      </c>
      <c r="C8" s="9" t="s">
        <v>150</v>
      </c>
      <c r="D8" s="15">
        <v>300000</v>
      </c>
      <c r="E8" s="26">
        <v>0</v>
      </c>
      <c r="F8" s="339"/>
    </row>
    <row r="9" spans="1:6" ht="12.75">
      <c r="A9" s="10" t="s">
        <v>89</v>
      </c>
      <c r="B9" s="9" t="s">
        <v>127</v>
      </c>
      <c r="C9" s="9" t="s">
        <v>281</v>
      </c>
      <c r="D9" s="15">
        <v>700000</v>
      </c>
      <c r="E9" s="26">
        <v>0</v>
      </c>
      <c r="F9" s="339"/>
    </row>
    <row r="10" spans="1:6" ht="12.75">
      <c r="A10" s="12" t="s">
        <v>4</v>
      </c>
      <c r="B10" s="13" t="s">
        <v>128</v>
      </c>
      <c r="C10" s="13"/>
      <c r="D10" s="14">
        <v>3500000</v>
      </c>
      <c r="E10" s="14"/>
      <c r="F10" s="339"/>
    </row>
    <row r="11" spans="1:6" ht="12.75">
      <c r="A11" s="10" t="s">
        <v>5</v>
      </c>
      <c r="B11" s="9" t="s">
        <v>228</v>
      </c>
      <c r="C11" s="9" t="s">
        <v>149</v>
      </c>
      <c r="D11" s="15">
        <v>500000</v>
      </c>
      <c r="E11" s="15">
        <v>0</v>
      </c>
      <c r="F11" s="339"/>
    </row>
    <row r="12" spans="1:6" ht="12.75">
      <c r="A12" s="10" t="s">
        <v>6</v>
      </c>
      <c r="B12" s="9" t="s">
        <v>129</v>
      </c>
      <c r="C12" s="9" t="s">
        <v>149</v>
      </c>
      <c r="D12" s="15">
        <v>3000000</v>
      </c>
      <c r="E12" s="26"/>
      <c r="F12" s="339"/>
    </row>
    <row r="13" spans="1:6" ht="12.75">
      <c r="A13" s="12" t="s">
        <v>7</v>
      </c>
      <c r="B13" s="13" t="s">
        <v>130</v>
      </c>
      <c r="C13" s="13"/>
      <c r="D13" s="14">
        <v>17000000</v>
      </c>
      <c r="E13" s="14"/>
      <c r="F13" s="339"/>
    </row>
    <row r="14" spans="1:6" ht="25.5">
      <c r="A14" s="10" t="s">
        <v>8</v>
      </c>
      <c r="B14" s="9" t="s">
        <v>131</v>
      </c>
      <c r="C14" s="9" t="s">
        <v>148</v>
      </c>
      <c r="D14" s="15">
        <v>2900000</v>
      </c>
      <c r="E14" s="26">
        <v>0</v>
      </c>
      <c r="F14" s="339"/>
    </row>
    <row r="15" spans="1:6" ht="12.75">
      <c r="A15" s="10" t="s">
        <v>9</v>
      </c>
      <c r="B15" s="9" t="s">
        <v>132</v>
      </c>
      <c r="C15" s="9" t="s">
        <v>250</v>
      </c>
      <c r="D15" s="15">
        <v>5000000</v>
      </c>
      <c r="E15" s="39"/>
      <c r="F15" s="339"/>
    </row>
    <row r="16" spans="1:6" ht="25.5">
      <c r="A16" s="36" t="s">
        <v>90</v>
      </c>
      <c r="B16" s="27" t="s">
        <v>133</v>
      </c>
      <c r="C16" s="27"/>
      <c r="D16" s="28">
        <v>2800000</v>
      </c>
      <c r="E16" s="26">
        <v>1560000</v>
      </c>
      <c r="F16" s="339"/>
    </row>
    <row r="17" spans="1:6" ht="12.75">
      <c r="A17" s="36" t="s">
        <v>91</v>
      </c>
      <c r="B17" s="27" t="s">
        <v>134</v>
      </c>
      <c r="C17" s="27"/>
      <c r="D17" s="28">
        <v>2200000</v>
      </c>
      <c r="E17" s="26">
        <v>0</v>
      </c>
      <c r="F17" s="339"/>
    </row>
    <row r="18" spans="1:6" ht="25.5">
      <c r="A18" s="10" t="s">
        <v>10</v>
      </c>
      <c r="B18" s="9" t="s">
        <v>266</v>
      </c>
      <c r="C18" s="9" t="s">
        <v>213</v>
      </c>
      <c r="D18" s="15">
        <v>2100000</v>
      </c>
      <c r="E18" s="39"/>
      <c r="F18" s="339"/>
    </row>
    <row r="19" spans="1:6" ht="12.75">
      <c r="A19" s="36" t="s">
        <v>90</v>
      </c>
      <c r="B19" s="27" t="s">
        <v>228</v>
      </c>
      <c r="C19" s="27"/>
      <c r="D19" s="28">
        <v>1449000</v>
      </c>
      <c r="E19" s="26">
        <v>400000</v>
      </c>
      <c r="F19" s="339"/>
    </row>
    <row r="20" spans="1:6" ht="12.75">
      <c r="A20" s="36" t="s">
        <v>91</v>
      </c>
      <c r="B20" s="27" t="s">
        <v>135</v>
      </c>
      <c r="C20" s="27"/>
      <c r="D20" s="28">
        <v>28000</v>
      </c>
      <c r="E20" s="26">
        <v>700000</v>
      </c>
      <c r="F20" s="339"/>
    </row>
    <row r="21" spans="1:6" ht="12.75">
      <c r="A21" s="36" t="s">
        <v>111</v>
      </c>
      <c r="B21" s="27" t="s">
        <v>136</v>
      </c>
      <c r="C21" s="27"/>
      <c r="D21" s="28">
        <v>353000</v>
      </c>
      <c r="E21" s="26">
        <v>400000</v>
      </c>
      <c r="F21" s="339"/>
    </row>
    <row r="22" spans="1:6" ht="12.75">
      <c r="A22" s="36" t="s">
        <v>112</v>
      </c>
      <c r="B22" s="27" t="s">
        <v>137</v>
      </c>
      <c r="C22" s="37"/>
      <c r="D22" s="28">
        <v>270000</v>
      </c>
      <c r="E22" s="26">
        <v>1900000</v>
      </c>
      <c r="F22" s="339"/>
    </row>
    <row r="23" spans="1:6" ht="25.5">
      <c r="A23" s="10" t="s">
        <v>20</v>
      </c>
      <c r="B23" s="9" t="s">
        <v>138</v>
      </c>
      <c r="C23" s="9" t="s">
        <v>271</v>
      </c>
      <c r="D23" s="15">
        <v>7000000</v>
      </c>
      <c r="E23" s="39"/>
      <c r="F23" s="339"/>
    </row>
    <row r="24" spans="1:6" ht="12.75">
      <c r="A24" s="36" t="s">
        <v>92</v>
      </c>
      <c r="B24" s="27" t="s">
        <v>139</v>
      </c>
      <c r="C24" s="27"/>
      <c r="D24" s="28">
        <v>3000000</v>
      </c>
      <c r="E24" s="26">
        <v>0</v>
      </c>
      <c r="F24" s="339"/>
    </row>
    <row r="25" spans="1:6" ht="12.75">
      <c r="A25" s="36" t="s">
        <v>93</v>
      </c>
      <c r="B25" s="27" t="s">
        <v>140</v>
      </c>
      <c r="C25" s="27"/>
      <c r="D25" s="28">
        <v>4000000</v>
      </c>
      <c r="E25" s="26">
        <v>1320000</v>
      </c>
      <c r="F25" s="339"/>
    </row>
    <row r="26" spans="1:6" ht="12.75">
      <c r="A26" s="12" t="s">
        <v>11</v>
      </c>
      <c r="B26" s="13" t="s">
        <v>282</v>
      </c>
      <c r="C26" s="13"/>
      <c r="D26" s="14">
        <v>5200000</v>
      </c>
      <c r="E26" s="14"/>
      <c r="F26" s="339"/>
    </row>
    <row r="27" spans="1:6" ht="12.75">
      <c r="A27" s="10" t="s">
        <v>12</v>
      </c>
      <c r="B27" s="9" t="s">
        <v>267</v>
      </c>
      <c r="C27" s="10" t="s">
        <v>251</v>
      </c>
      <c r="D27" s="15">
        <v>2000000</v>
      </c>
      <c r="E27" s="15">
        <v>470000</v>
      </c>
      <c r="F27" s="339"/>
    </row>
    <row r="28" spans="1:6" ht="12.75">
      <c r="A28" s="10" t="s">
        <v>13</v>
      </c>
      <c r="B28" s="9" t="s">
        <v>268</v>
      </c>
      <c r="C28" s="10" t="s">
        <v>252</v>
      </c>
      <c r="D28" s="15">
        <v>500000</v>
      </c>
      <c r="E28" s="15">
        <v>55000</v>
      </c>
      <c r="F28" s="339"/>
    </row>
    <row r="29" spans="1:6" ht="12.75">
      <c r="A29" s="10" t="s">
        <v>14</v>
      </c>
      <c r="B29" s="9" t="s">
        <v>269</v>
      </c>
      <c r="C29" s="10" t="s">
        <v>253</v>
      </c>
      <c r="D29" s="15">
        <v>2000000</v>
      </c>
      <c r="E29" s="15">
        <v>0</v>
      </c>
      <c r="F29" s="339"/>
    </row>
    <row r="30" spans="1:6" ht="12.75">
      <c r="A30" s="10" t="s">
        <v>15</v>
      </c>
      <c r="B30" s="9" t="s">
        <v>270</v>
      </c>
      <c r="C30" s="10" t="s">
        <v>213</v>
      </c>
      <c r="D30" s="15">
        <v>700000</v>
      </c>
      <c r="E30" s="15">
        <v>5300000</v>
      </c>
      <c r="F30" s="339"/>
    </row>
    <row r="31" spans="1:6" ht="12.75">
      <c r="A31" s="12" t="s">
        <v>16</v>
      </c>
      <c r="B31" s="13" t="s">
        <v>141</v>
      </c>
      <c r="C31" s="12"/>
      <c r="D31" s="14">
        <v>17500000</v>
      </c>
      <c r="E31" s="14"/>
      <c r="F31" s="340"/>
    </row>
    <row r="32" spans="1:6" ht="12.75">
      <c r="A32" s="10" t="s">
        <v>17</v>
      </c>
      <c r="B32" s="9" t="s">
        <v>144</v>
      </c>
      <c r="C32" s="10" t="s">
        <v>196</v>
      </c>
      <c r="D32" s="15">
        <v>15000000</v>
      </c>
      <c r="E32" s="15">
        <v>0</v>
      </c>
      <c r="F32" s="11">
        <v>37621</v>
      </c>
    </row>
    <row r="33" spans="1:6" ht="12.75">
      <c r="A33" s="10" t="s">
        <v>18</v>
      </c>
      <c r="B33" s="9" t="s">
        <v>142</v>
      </c>
      <c r="C33" s="10" t="s">
        <v>196</v>
      </c>
      <c r="D33" s="15">
        <v>2500000</v>
      </c>
      <c r="E33" s="15">
        <v>0</v>
      </c>
      <c r="F33" s="322">
        <v>37256</v>
      </c>
    </row>
    <row r="34" spans="1:6" ht="12.75">
      <c r="A34" s="36" t="s">
        <v>94</v>
      </c>
      <c r="B34" s="27" t="s">
        <v>272</v>
      </c>
      <c r="C34" s="38"/>
      <c r="D34" s="28">
        <v>625000</v>
      </c>
      <c r="E34" s="28">
        <v>0</v>
      </c>
      <c r="F34" s="339"/>
    </row>
    <row r="35" spans="1:6" ht="12.75">
      <c r="A35" s="36" t="s">
        <v>95</v>
      </c>
      <c r="B35" s="27" t="s">
        <v>143</v>
      </c>
      <c r="C35" s="38"/>
      <c r="D35" s="28">
        <v>1200000</v>
      </c>
      <c r="E35" s="28">
        <v>0</v>
      </c>
      <c r="F35" s="339"/>
    </row>
    <row r="36" spans="1:6" ht="12.75">
      <c r="A36" s="36" t="s">
        <v>96</v>
      </c>
      <c r="B36" s="27" t="s">
        <v>145</v>
      </c>
      <c r="C36" s="38"/>
      <c r="D36" s="28">
        <v>675000</v>
      </c>
      <c r="E36" s="28">
        <v>0</v>
      </c>
      <c r="F36" s="339"/>
    </row>
    <row r="37" spans="1:6" ht="12.75">
      <c r="A37" s="12" t="s">
        <v>19</v>
      </c>
      <c r="B37" s="13" t="s">
        <v>146</v>
      </c>
      <c r="C37" s="12"/>
      <c r="D37" s="14">
        <v>1200000</v>
      </c>
      <c r="E37" s="14"/>
      <c r="F37" s="339"/>
    </row>
    <row r="38" spans="1:6" ht="12.75">
      <c r="A38" s="341" t="s">
        <v>147</v>
      </c>
      <c r="B38" s="25" t="s">
        <v>97</v>
      </c>
      <c r="C38" s="40" t="s">
        <v>241</v>
      </c>
      <c r="D38" s="26">
        <v>416000</v>
      </c>
      <c r="E38" s="15">
        <v>104000</v>
      </c>
      <c r="F38" s="339"/>
    </row>
    <row r="39" spans="1:6" ht="12.75">
      <c r="A39" s="341"/>
      <c r="B39" s="25" t="s">
        <v>98</v>
      </c>
      <c r="C39" s="40" t="s">
        <v>241</v>
      </c>
      <c r="D39" s="26">
        <v>704000</v>
      </c>
      <c r="E39" s="15">
        <v>176000</v>
      </c>
      <c r="F39" s="339"/>
    </row>
    <row r="40" spans="1:6" ht="12.75">
      <c r="A40" s="341"/>
      <c r="B40" s="25" t="s">
        <v>273</v>
      </c>
      <c r="C40" s="40" t="s">
        <v>241</v>
      </c>
      <c r="D40" s="26">
        <v>80000</v>
      </c>
      <c r="E40" s="15">
        <v>20000</v>
      </c>
      <c r="F40" s="340"/>
    </row>
    <row r="41" spans="1:9" ht="3.75" customHeight="1">
      <c r="A41" s="16"/>
      <c r="B41" s="16"/>
      <c r="C41" s="16"/>
      <c r="D41" s="17"/>
      <c r="E41" s="17"/>
      <c r="F41" s="16"/>
      <c r="G41" s="16"/>
      <c r="H41" s="16"/>
      <c r="I41" s="16"/>
    </row>
    <row r="42" spans="1:6" ht="15">
      <c r="A42" s="19" t="s">
        <v>52</v>
      </c>
      <c r="B42" s="19" t="s">
        <v>297</v>
      </c>
      <c r="C42" s="12"/>
      <c r="D42" s="20">
        <v>15000000</v>
      </c>
      <c r="E42" s="20">
        <v>63200000</v>
      </c>
      <c r="F42" s="333">
        <v>37986</v>
      </c>
    </row>
    <row r="43" spans="1:6" ht="12.75">
      <c r="A43" s="10" t="s">
        <v>82</v>
      </c>
      <c r="B43" s="10" t="s">
        <v>156</v>
      </c>
      <c r="C43" s="10" t="s">
        <v>215</v>
      </c>
      <c r="D43" s="15">
        <v>15000000</v>
      </c>
      <c r="E43" s="15">
        <v>63200000</v>
      </c>
      <c r="F43" s="334"/>
    </row>
    <row r="44" spans="1:6" ht="3.75" customHeight="1">
      <c r="A44" s="16"/>
      <c r="B44" s="16"/>
      <c r="C44" s="16"/>
      <c r="D44" s="16"/>
      <c r="E44" s="17"/>
      <c r="F44" s="16"/>
    </row>
    <row r="45" spans="1:6" ht="15">
      <c r="A45" s="19" t="s">
        <v>53</v>
      </c>
      <c r="B45" s="19" t="s">
        <v>152</v>
      </c>
      <c r="C45" s="12"/>
      <c r="D45" s="20">
        <v>7502000</v>
      </c>
      <c r="E45" s="20">
        <f>6050000</f>
        <v>6050000</v>
      </c>
      <c r="F45" s="322">
        <v>37256</v>
      </c>
    </row>
    <row r="46" spans="1:6" ht="12.75">
      <c r="A46" s="10" t="s">
        <v>55</v>
      </c>
      <c r="B46" s="21" t="s">
        <v>153</v>
      </c>
      <c r="C46" s="9" t="s">
        <v>254</v>
      </c>
      <c r="D46" s="15">
        <v>1052000</v>
      </c>
      <c r="E46" s="15">
        <v>0</v>
      </c>
      <c r="F46" s="323"/>
    </row>
    <row r="47" spans="1:6" ht="12.75">
      <c r="A47" s="10" t="s">
        <v>56</v>
      </c>
      <c r="B47" s="21" t="s">
        <v>274</v>
      </c>
      <c r="C47" s="9" t="s">
        <v>113</v>
      </c>
      <c r="D47" s="15">
        <v>2000000</v>
      </c>
      <c r="E47" s="15">
        <v>200000</v>
      </c>
      <c r="F47" s="323"/>
    </row>
    <row r="48" spans="1:6" ht="12.75">
      <c r="A48" s="10" t="s">
        <v>57</v>
      </c>
      <c r="B48" s="21" t="s">
        <v>154</v>
      </c>
      <c r="C48" s="9" t="s">
        <v>31</v>
      </c>
      <c r="D48" s="15">
        <v>4000000</v>
      </c>
      <c r="E48" s="15">
        <v>0</v>
      </c>
      <c r="F48" s="323"/>
    </row>
    <row r="49" spans="1:6" ht="25.5">
      <c r="A49" s="10" t="s">
        <v>58</v>
      </c>
      <c r="B49" s="21" t="s">
        <v>275</v>
      </c>
      <c r="C49" s="9" t="s">
        <v>255</v>
      </c>
      <c r="D49" s="15">
        <v>450000</v>
      </c>
      <c r="E49" s="15">
        <v>1850000</v>
      </c>
      <c r="F49" s="324"/>
    </row>
    <row r="50" spans="1:6" ht="3.75" customHeight="1">
      <c r="A50" s="16"/>
      <c r="B50" s="18"/>
      <c r="C50" s="16"/>
      <c r="D50" s="17"/>
      <c r="E50" s="17"/>
      <c r="F50" s="16"/>
    </row>
    <row r="51" spans="1:6" ht="15">
      <c r="A51" s="19" t="s">
        <v>54</v>
      </c>
      <c r="B51" s="84" t="s">
        <v>155</v>
      </c>
      <c r="C51" s="12"/>
      <c r="D51" s="20">
        <v>5000000</v>
      </c>
      <c r="E51" s="20">
        <f>SUM(E52:E56)</f>
        <v>3380000</v>
      </c>
      <c r="F51" s="322">
        <v>37256</v>
      </c>
    </row>
    <row r="52" spans="1:6" ht="12.75">
      <c r="A52" s="10" t="s">
        <v>59</v>
      </c>
      <c r="B52" s="21" t="s">
        <v>276</v>
      </c>
      <c r="C52" s="317" t="s">
        <v>256</v>
      </c>
      <c r="D52" s="15">
        <v>500000</v>
      </c>
      <c r="E52" s="15">
        <v>164000</v>
      </c>
      <c r="F52" s="325"/>
    </row>
    <row r="53" spans="1:6" ht="12.75">
      <c r="A53" s="10" t="s">
        <v>60</v>
      </c>
      <c r="B53" s="21" t="s">
        <v>157</v>
      </c>
      <c r="C53" s="318"/>
      <c r="D53" s="15">
        <v>700000</v>
      </c>
      <c r="E53" s="15">
        <v>170000</v>
      </c>
      <c r="F53" s="325"/>
    </row>
    <row r="54" spans="1:6" ht="12.75">
      <c r="A54" s="10" t="s">
        <v>61</v>
      </c>
      <c r="B54" s="10" t="s">
        <v>158</v>
      </c>
      <c r="C54" s="318"/>
      <c r="D54" s="15">
        <v>1500000</v>
      </c>
      <c r="E54" s="15">
        <v>546000</v>
      </c>
      <c r="F54" s="325"/>
    </row>
    <row r="55" spans="1:6" ht="12.75">
      <c r="A55" s="10" t="s">
        <v>62</v>
      </c>
      <c r="B55" s="21" t="s">
        <v>159</v>
      </c>
      <c r="C55" s="318"/>
      <c r="D55" s="15">
        <v>1250000</v>
      </c>
      <c r="E55" s="15">
        <v>2460000</v>
      </c>
      <c r="F55" s="325"/>
    </row>
    <row r="56" spans="1:6" ht="12.75">
      <c r="A56" s="10" t="s">
        <v>63</v>
      </c>
      <c r="B56" s="10" t="s">
        <v>160</v>
      </c>
      <c r="C56" s="319"/>
      <c r="D56" s="15">
        <v>1050000</v>
      </c>
      <c r="E56" s="15">
        <v>40000</v>
      </c>
      <c r="F56" s="326"/>
    </row>
    <row r="57" spans="1:6" ht="3.75" customHeight="1">
      <c r="A57" s="16"/>
      <c r="B57" s="16"/>
      <c r="C57" s="16"/>
      <c r="D57" s="17"/>
      <c r="E57" s="17"/>
      <c r="F57" s="16"/>
    </row>
    <row r="58" spans="4:5" ht="3.75" customHeight="1">
      <c r="D58" s="75"/>
      <c r="E58" s="42"/>
    </row>
    <row r="59" spans="1:6" ht="18">
      <c r="A59" s="320" t="s">
        <v>122</v>
      </c>
      <c r="B59" s="320" t="s">
        <v>161</v>
      </c>
      <c r="C59" s="320"/>
      <c r="D59" s="320" t="s">
        <v>0</v>
      </c>
      <c r="E59" s="320" t="s">
        <v>124</v>
      </c>
      <c r="F59" s="74"/>
    </row>
    <row r="60" spans="1:5" ht="12.75">
      <c r="A60" s="320"/>
      <c r="B60" s="320"/>
      <c r="C60" s="320"/>
      <c r="D60" s="320"/>
      <c r="E60" s="320"/>
    </row>
    <row r="61" spans="1:5" ht="18">
      <c r="A61" s="82"/>
      <c r="B61" s="327" t="s">
        <v>115</v>
      </c>
      <c r="C61" s="328"/>
      <c r="D61" s="83">
        <f>SUM(D62:D65)</f>
        <v>73402000</v>
      </c>
      <c r="E61" s="83">
        <f>SUM(E62:E65)</f>
        <v>81035000</v>
      </c>
    </row>
    <row r="62" spans="1:6" ht="14.25">
      <c r="A62" s="79" t="s">
        <v>116</v>
      </c>
      <c r="B62" s="321" t="s">
        <v>277</v>
      </c>
      <c r="C62" s="321"/>
      <c r="D62" s="80">
        <v>45900000</v>
      </c>
      <c r="E62" s="80">
        <v>12405000</v>
      </c>
      <c r="F62" s="78"/>
    </row>
    <row r="63" spans="1:6" ht="14.25">
      <c r="A63" s="79" t="s">
        <v>117</v>
      </c>
      <c r="B63" s="321" t="s">
        <v>297</v>
      </c>
      <c r="C63" s="321"/>
      <c r="D63" s="80">
        <v>15000000</v>
      </c>
      <c r="E63" s="80">
        <v>63200000</v>
      </c>
      <c r="F63" s="78"/>
    </row>
    <row r="64" spans="1:6" ht="14.25">
      <c r="A64" s="79" t="s">
        <v>118</v>
      </c>
      <c r="B64" s="321" t="s">
        <v>162</v>
      </c>
      <c r="C64" s="321"/>
      <c r="D64" s="80">
        <v>7502000</v>
      </c>
      <c r="E64" s="80">
        <v>2050000</v>
      </c>
      <c r="F64" s="78"/>
    </row>
    <row r="65" spans="1:6" ht="14.25">
      <c r="A65" s="79" t="s">
        <v>119</v>
      </c>
      <c r="B65" s="321" t="s">
        <v>155</v>
      </c>
      <c r="C65" s="321"/>
      <c r="D65" s="80">
        <v>5000000</v>
      </c>
      <c r="E65" s="80">
        <v>3380000</v>
      </c>
      <c r="F65" s="78"/>
    </row>
    <row r="66" spans="4:6" ht="18">
      <c r="D66" s="2"/>
      <c r="E66" s="2"/>
      <c r="F66" s="74"/>
    </row>
    <row r="67" spans="1:5" ht="12.75">
      <c r="A67" t="s">
        <v>505</v>
      </c>
      <c r="B67" t="s">
        <v>504</v>
      </c>
      <c r="D67" s="2"/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</sheetData>
  <mergeCells count="23">
    <mergeCell ref="F42:F43"/>
    <mergeCell ref="C52:C56"/>
    <mergeCell ref="E3:E4"/>
    <mergeCell ref="A1:F1"/>
    <mergeCell ref="F5:F31"/>
    <mergeCell ref="A38:A40"/>
    <mergeCell ref="F33:F40"/>
    <mergeCell ref="A3:A4"/>
    <mergeCell ref="B3:B4"/>
    <mergeCell ref="C3:C4"/>
    <mergeCell ref="D3:D4"/>
    <mergeCell ref="A2:D2"/>
    <mergeCell ref="A59:A60"/>
    <mergeCell ref="B59:C60"/>
    <mergeCell ref="D59:D60"/>
    <mergeCell ref="E59:E60"/>
    <mergeCell ref="B65:C65"/>
    <mergeCell ref="F45:F49"/>
    <mergeCell ref="F51:F56"/>
    <mergeCell ref="B61:C61"/>
    <mergeCell ref="B62:C62"/>
    <mergeCell ref="B63:C63"/>
    <mergeCell ref="B64:C64"/>
  </mergeCells>
  <printOptions/>
  <pageMargins left="0.28" right="0.3" top="0.57" bottom="0.63" header="0.36" footer="0.41"/>
  <pageSetup fitToHeight="1" fitToWidth="1" horizontalDpi="300" verticalDpi="300" orientation="portrait" paperSize="9" scale="86" r:id="rId1"/>
  <headerFooter alignWithMargins="0">
    <oddHeader>&amp;LPHARE&amp;R&amp;8Príloha 6a</oddHeader>
    <oddFooter>&amp;R28.11.2001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5:G20"/>
  <sheetViews>
    <sheetView workbookViewId="0" topLeftCell="A2">
      <selection activeCell="C18" sqref="C18"/>
    </sheetView>
  </sheetViews>
  <sheetFormatPr defaultColWidth="9.00390625" defaultRowHeight="12.75"/>
  <cols>
    <col min="1" max="1" width="10.125" style="0" bestFit="1" customWidth="1"/>
    <col min="2" max="2" width="30.00390625" style="0" customWidth="1"/>
    <col min="3" max="3" width="17.625" style="0" customWidth="1"/>
    <col min="4" max="4" width="17.625" style="0" bestFit="1" customWidth="1"/>
    <col min="5" max="5" width="15.375" style="0" customWidth="1"/>
    <col min="6" max="6" width="15.875" style="0" customWidth="1"/>
    <col min="7" max="7" width="22.125" style="0" customWidth="1"/>
  </cols>
  <sheetData>
    <row r="5" spans="1:7" ht="14.25">
      <c r="A5" s="366" t="s">
        <v>463</v>
      </c>
      <c r="B5" s="366"/>
      <c r="C5" s="366"/>
      <c r="D5" s="366"/>
      <c r="E5" s="366"/>
      <c r="F5" s="366"/>
      <c r="G5" s="366"/>
    </row>
    <row r="6" spans="1:6" ht="14.25">
      <c r="A6" s="235"/>
      <c r="C6" s="235"/>
      <c r="D6" s="235"/>
      <c r="E6" s="235"/>
      <c r="F6" s="235"/>
    </row>
    <row r="7" spans="1:7" ht="14.25">
      <c r="A7" s="368" t="s">
        <v>456</v>
      </c>
      <c r="B7" s="336"/>
      <c r="C7" s="336"/>
      <c r="D7" s="336"/>
      <c r="E7" s="336"/>
      <c r="F7" s="336"/>
      <c r="G7" s="336"/>
    </row>
    <row r="9" spans="1:7" ht="12.75">
      <c r="A9" s="360" t="s">
        <v>382</v>
      </c>
      <c r="B9" s="361"/>
      <c r="C9" s="190" t="s">
        <v>457</v>
      </c>
      <c r="D9" s="191" t="s">
        <v>458</v>
      </c>
      <c r="E9" s="362" t="s">
        <v>459</v>
      </c>
      <c r="F9" s="363"/>
      <c r="G9" s="364" t="s">
        <v>462</v>
      </c>
    </row>
    <row r="10" spans="1:7" ht="12.75">
      <c r="A10" s="192" t="s">
        <v>122</v>
      </c>
      <c r="B10" s="193" t="s">
        <v>461</v>
      </c>
      <c r="C10" s="194" t="s">
        <v>114</v>
      </c>
      <c r="D10" s="195" t="s">
        <v>114</v>
      </c>
      <c r="E10" s="195" t="s">
        <v>114</v>
      </c>
      <c r="F10" s="196" t="s">
        <v>460</v>
      </c>
      <c r="G10" s="345"/>
    </row>
    <row r="11" spans="1:7" ht="15.75" customHeight="1">
      <c r="A11" s="188" t="s">
        <v>413</v>
      </c>
      <c r="B11" s="188" t="s">
        <v>464</v>
      </c>
      <c r="C11" s="302">
        <v>6427900</v>
      </c>
      <c r="D11" s="290">
        <v>6427900</v>
      </c>
      <c r="E11" s="187">
        <v>6360708.5</v>
      </c>
      <c r="F11" s="290">
        <f aca="true" t="shared" si="0" ref="F11:F19">E11/C11*100</f>
        <v>98.9546897120366</v>
      </c>
      <c r="G11" s="292">
        <v>69311.22</v>
      </c>
    </row>
    <row r="12" spans="1:7" ht="14.25" customHeight="1">
      <c r="A12" s="285" t="s">
        <v>414</v>
      </c>
      <c r="B12" s="6" t="s">
        <v>296</v>
      </c>
      <c r="C12" s="303">
        <v>28000000</v>
      </c>
      <c r="D12" s="301">
        <v>5040000</v>
      </c>
      <c r="E12" s="303">
        <v>834000</v>
      </c>
      <c r="F12" s="290">
        <f t="shared" si="0"/>
        <v>2.9785714285714286</v>
      </c>
      <c r="G12" s="293">
        <v>4212815.12</v>
      </c>
    </row>
    <row r="13" spans="1:7" ht="15.75" customHeight="1">
      <c r="A13" s="286" t="s">
        <v>415</v>
      </c>
      <c r="B13" s="52" t="s">
        <v>465</v>
      </c>
      <c r="C13" s="272">
        <v>2000000</v>
      </c>
      <c r="D13" s="304">
        <v>360000</v>
      </c>
      <c r="E13" s="272"/>
      <c r="F13" s="312">
        <f t="shared" si="0"/>
        <v>0</v>
      </c>
      <c r="G13" s="294">
        <v>360605.31</v>
      </c>
    </row>
    <row r="14" spans="1:7" ht="38.25">
      <c r="A14" s="285" t="s">
        <v>320</v>
      </c>
      <c r="B14" s="5" t="s">
        <v>450</v>
      </c>
      <c r="C14" s="303">
        <v>143861</v>
      </c>
      <c r="D14" s="301">
        <v>143861</v>
      </c>
      <c r="E14" s="303"/>
      <c r="F14" s="290"/>
      <c r="G14" s="293">
        <v>144098.66</v>
      </c>
    </row>
    <row r="15" spans="1:7" ht="42.75" customHeight="1">
      <c r="A15" s="286" t="s">
        <v>321</v>
      </c>
      <c r="B15" s="106" t="s">
        <v>451</v>
      </c>
      <c r="C15" s="272">
        <v>900000</v>
      </c>
      <c r="D15" s="304">
        <v>162000</v>
      </c>
      <c r="E15" s="272">
        <v>20000</v>
      </c>
      <c r="F15" s="301">
        <f t="shared" si="0"/>
        <v>2.2222222222222223</v>
      </c>
      <c r="G15" s="294">
        <v>141976</v>
      </c>
    </row>
    <row r="16" spans="1:7" ht="15.75" customHeight="1">
      <c r="A16" s="285" t="s">
        <v>416</v>
      </c>
      <c r="B16" s="5" t="s">
        <v>466</v>
      </c>
      <c r="C16" s="303">
        <v>4000000</v>
      </c>
      <c r="D16" s="301">
        <v>720000</v>
      </c>
      <c r="E16" s="303"/>
      <c r="F16" s="290">
        <f t="shared" si="0"/>
        <v>0</v>
      </c>
      <c r="G16" s="293">
        <v>721268.7</v>
      </c>
    </row>
    <row r="17" spans="1:7" ht="26.25" customHeight="1">
      <c r="A17" s="286" t="s">
        <v>327</v>
      </c>
      <c r="B17" s="106" t="s">
        <v>467</v>
      </c>
      <c r="C17" s="272">
        <v>4000000</v>
      </c>
      <c r="D17" s="304">
        <v>720000</v>
      </c>
      <c r="E17" s="272"/>
      <c r="F17" s="290">
        <f t="shared" si="0"/>
        <v>0</v>
      </c>
      <c r="G17" s="294">
        <v>721268.7</v>
      </c>
    </row>
    <row r="18" spans="1:7" ht="15.75" customHeight="1">
      <c r="A18" s="285" t="s">
        <v>417</v>
      </c>
      <c r="B18" s="6" t="s">
        <v>468</v>
      </c>
      <c r="C18" s="303">
        <v>6000000</v>
      </c>
      <c r="D18" s="301">
        <v>1080000</v>
      </c>
      <c r="E18" s="303">
        <v>2000</v>
      </c>
      <c r="F18" s="290">
        <f t="shared" si="0"/>
        <v>0.03333333333333333</v>
      </c>
      <c r="G18" s="293">
        <v>1079735.1</v>
      </c>
    </row>
    <row r="19" spans="1:7" ht="63" customHeight="1">
      <c r="A19" s="285" t="s">
        <v>335</v>
      </c>
      <c r="B19" s="5" t="s">
        <v>452</v>
      </c>
      <c r="C19" s="303">
        <v>7347218</v>
      </c>
      <c r="D19" s="301">
        <v>7302833</v>
      </c>
      <c r="E19" s="303">
        <v>3400000</v>
      </c>
      <c r="F19" s="301">
        <f t="shared" si="0"/>
        <v>46.27601903196557</v>
      </c>
      <c r="G19" s="293">
        <v>3914877.83</v>
      </c>
    </row>
    <row r="20" spans="1:7" ht="15.75" customHeight="1">
      <c r="A20" s="207" t="s">
        <v>441</v>
      </c>
      <c r="B20" s="6"/>
      <c r="C20" s="291">
        <f>SUM(C11:C19)</f>
        <v>58818979</v>
      </c>
      <c r="D20" s="184">
        <f>SUM(D11:D19)</f>
        <v>21956594</v>
      </c>
      <c r="E20" s="291">
        <f>SUM(E11+E12+E15+E19)</f>
        <v>10614708.5</v>
      </c>
      <c r="F20" s="184">
        <v>12.61</v>
      </c>
      <c r="G20" s="295">
        <f>SUM(G11:G19)</f>
        <v>11365956.64</v>
      </c>
    </row>
  </sheetData>
  <mergeCells count="5">
    <mergeCell ref="A9:B9"/>
    <mergeCell ref="E9:F9"/>
    <mergeCell ref="A5:G5"/>
    <mergeCell ref="G9:G10"/>
    <mergeCell ref="A7:G7"/>
  </mergeCells>
  <printOptions/>
  <pageMargins left="0.74" right="0.6" top="1" bottom="1" header="0.4921259845" footer="0.4921259845"/>
  <pageSetup horizontalDpi="300" verticalDpi="300" orientation="landscape" paperSize="9" r:id="rId1"/>
  <headerFooter alignWithMargins="0">
    <oddHeader>&amp;LPHARE&amp;RPríloha 9c</oddHeader>
    <oddFooter>&amp;R28.11.2001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workbookViewId="0" topLeftCell="A30">
      <selection activeCell="B47" sqref="B47"/>
    </sheetView>
  </sheetViews>
  <sheetFormatPr defaultColWidth="9.00390625" defaultRowHeight="12.75"/>
  <cols>
    <col min="1" max="1" width="18.00390625" style="0" customWidth="1"/>
    <col min="2" max="2" width="51.875" style="0" customWidth="1"/>
    <col min="3" max="3" width="19.00390625" style="0" customWidth="1"/>
    <col min="4" max="4" width="20.25390625" style="2" customWidth="1"/>
    <col min="5" max="5" width="24.00390625" style="2" customWidth="1"/>
    <col min="6" max="6" width="22.00390625" style="0" customWidth="1"/>
    <col min="7" max="7" width="7.125" style="0" customWidth="1"/>
    <col min="8" max="9" width="13.00390625" style="0" customWidth="1"/>
    <col min="10" max="10" width="8.25390625" style="0" customWidth="1"/>
    <col min="11" max="11" width="13.125" style="0" customWidth="1"/>
    <col min="12" max="12" width="10.00390625" style="0" customWidth="1"/>
  </cols>
  <sheetData>
    <row r="1" spans="1:6" ht="18" customHeight="1">
      <c r="A1" s="335" t="s">
        <v>262</v>
      </c>
      <c r="B1" s="336"/>
      <c r="C1" s="336"/>
      <c r="D1" s="336"/>
      <c r="E1" s="336"/>
      <c r="F1" s="337"/>
    </row>
    <row r="2" spans="1:6" ht="13.5" customHeight="1">
      <c r="A2" s="81" t="s">
        <v>298</v>
      </c>
      <c r="B2" s="77"/>
      <c r="C2" s="77"/>
      <c r="D2" s="77"/>
      <c r="E2" s="77"/>
      <c r="F2" s="41" t="s">
        <v>114</v>
      </c>
    </row>
    <row r="3" spans="1:6" ht="13.5" customHeight="1">
      <c r="A3" s="329" t="s">
        <v>122</v>
      </c>
      <c r="B3" s="329" t="s">
        <v>151</v>
      </c>
      <c r="C3" s="342" t="s">
        <v>123</v>
      </c>
      <c r="D3" s="329" t="s">
        <v>0</v>
      </c>
      <c r="E3" s="329" t="s">
        <v>124</v>
      </c>
      <c r="F3" s="76" t="s">
        <v>259</v>
      </c>
    </row>
    <row r="4" spans="1:6" ht="13.5" customHeight="1" thickBot="1">
      <c r="A4" s="330"/>
      <c r="B4" s="330"/>
      <c r="C4" s="343"/>
      <c r="D4" s="330"/>
      <c r="E4" s="330"/>
      <c r="F4" s="97" t="s">
        <v>260</v>
      </c>
    </row>
    <row r="5" spans="1:6" ht="15.75" thickTop="1">
      <c r="A5" s="102" t="s">
        <v>66</v>
      </c>
      <c r="B5" s="103" t="s">
        <v>278</v>
      </c>
      <c r="C5" s="103"/>
      <c r="D5" s="104">
        <v>69500000</v>
      </c>
      <c r="E5" s="105">
        <f>27890000+16710000</f>
        <v>44600000</v>
      </c>
      <c r="F5" s="338">
        <v>37621</v>
      </c>
    </row>
    <row r="6" spans="1:6" ht="12.75">
      <c r="A6" s="7" t="s">
        <v>21</v>
      </c>
      <c r="B6" s="7" t="s">
        <v>125</v>
      </c>
      <c r="C6" s="8"/>
      <c r="D6" s="8">
        <v>4300000</v>
      </c>
      <c r="E6" s="69"/>
      <c r="F6" s="323"/>
    </row>
    <row r="7" spans="1:6" ht="25.5">
      <c r="A7" s="52" t="s">
        <v>22</v>
      </c>
      <c r="B7" s="106" t="s">
        <v>279</v>
      </c>
      <c r="C7" s="52" t="s">
        <v>163</v>
      </c>
      <c r="D7" s="61">
        <v>2500000</v>
      </c>
      <c r="E7" s="62">
        <v>0</v>
      </c>
      <c r="F7" s="323"/>
    </row>
    <row r="8" spans="1:6" ht="12.75">
      <c r="A8" s="82" t="s">
        <v>23</v>
      </c>
      <c r="B8" s="82" t="s">
        <v>164</v>
      </c>
      <c r="C8" s="82" t="s">
        <v>255</v>
      </c>
      <c r="D8" s="86">
        <v>1800000</v>
      </c>
      <c r="E8" s="92"/>
      <c r="F8" s="323"/>
    </row>
    <row r="9" spans="1:6" ht="12.75">
      <c r="A9" s="63" t="s">
        <v>94</v>
      </c>
      <c r="B9" s="64" t="s">
        <v>280</v>
      </c>
      <c r="C9" s="64"/>
      <c r="D9" s="65">
        <v>196000</v>
      </c>
      <c r="E9" s="66">
        <v>150000</v>
      </c>
      <c r="F9" s="323"/>
    </row>
    <row r="10" spans="1:6" ht="12.75">
      <c r="A10" s="29" t="s">
        <v>95</v>
      </c>
      <c r="B10" s="30" t="s">
        <v>165</v>
      </c>
      <c r="C10" s="30"/>
      <c r="D10" s="34">
        <v>226000</v>
      </c>
      <c r="E10" s="50">
        <v>200000</v>
      </c>
      <c r="F10" s="323"/>
    </row>
    <row r="11" spans="1:6" ht="12.75">
      <c r="A11" s="43" t="s">
        <v>96</v>
      </c>
      <c r="B11" s="44" t="s">
        <v>166</v>
      </c>
      <c r="C11" s="44"/>
      <c r="D11" s="49">
        <f>197000+1181000</f>
        <v>1378000</v>
      </c>
      <c r="E11" s="51">
        <v>150000</v>
      </c>
      <c r="F11" s="323"/>
    </row>
    <row r="12" spans="1:6" ht="12.75">
      <c r="A12" s="7" t="s">
        <v>25</v>
      </c>
      <c r="B12" s="7" t="s">
        <v>167</v>
      </c>
      <c r="C12" s="7"/>
      <c r="D12" s="8">
        <v>26700000</v>
      </c>
      <c r="E12" s="69"/>
      <c r="F12" s="323"/>
    </row>
    <row r="13" spans="1:6" ht="12.75">
      <c r="A13" s="88" t="s">
        <v>99</v>
      </c>
      <c r="B13" s="96" t="s">
        <v>168</v>
      </c>
      <c r="C13" s="96" t="s">
        <v>203</v>
      </c>
      <c r="D13" s="90">
        <v>5500000</v>
      </c>
      <c r="E13" s="93"/>
      <c r="F13" s="323"/>
    </row>
    <row r="14" spans="1:6" ht="12.75">
      <c r="A14" s="29" t="s">
        <v>26</v>
      </c>
      <c r="B14" s="30" t="s">
        <v>169</v>
      </c>
      <c r="C14" s="30"/>
      <c r="D14" s="33">
        <v>1300000</v>
      </c>
      <c r="E14" s="50">
        <v>400000</v>
      </c>
      <c r="F14" s="323"/>
    </row>
    <row r="15" spans="1:6" ht="12.75">
      <c r="A15" s="29" t="s">
        <v>27</v>
      </c>
      <c r="B15" s="30" t="s">
        <v>170</v>
      </c>
      <c r="C15" s="30"/>
      <c r="D15" s="33">
        <v>750000</v>
      </c>
      <c r="E15" s="50">
        <v>1300000</v>
      </c>
      <c r="F15" s="323"/>
    </row>
    <row r="16" spans="1:6" ht="12.75">
      <c r="A16" s="43" t="s">
        <v>28</v>
      </c>
      <c r="B16" s="44" t="s">
        <v>171</v>
      </c>
      <c r="C16" s="44"/>
      <c r="D16" s="45">
        <v>3450000</v>
      </c>
      <c r="E16" s="51">
        <v>1300000</v>
      </c>
      <c r="F16" s="323"/>
    </row>
    <row r="17" spans="1:6" ht="12.75">
      <c r="A17" s="43"/>
      <c r="B17" s="44" t="s">
        <v>376</v>
      </c>
      <c r="C17" s="44"/>
      <c r="D17" s="174">
        <v>3000000</v>
      </c>
      <c r="E17" s="51"/>
      <c r="F17" s="323"/>
    </row>
    <row r="18" spans="1:6" ht="12.75">
      <c r="A18" s="43"/>
      <c r="B18" s="44" t="s">
        <v>377</v>
      </c>
      <c r="C18" s="44"/>
      <c r="D18" s="174">
        <v>450000</v>
      </c>
      <c r="E18" s="51"/>
      <c r="F18" s="323"/>
    </row>
    <row r="19" spans="1:6" ht="12.75">
      <c r="A19" s="82" t="s">
        <v>29</v>
      </c>
      <c r="B19" s="82" t="s">
        <v>172</v>
      </c>
      <c r="C19" s="82" t="s">
        <v>203</v>
      </c>
      <c r="D19" s="86">
        <v>11000000</v>
      </c>
      <c r="E19" s="92"/>
      <c r="F19" s="323"/>
    </row>
    <row r="20" spans="1:6" s="31" customFormat="1" ht="12.75">
      <c r="A20" s="63" t="s">
        <v>94</v>
      </c>
      <c r="B20" s="64" t="s">
        <v>173</v>
      </c>
      <c r="C20" s="64"/>
      <c r="D20" s="67">
        <v>7900000</v>
      </c>
      <c r="E20" s="66">
        <v>11100000</v>
      </c>
      <c r="F20" s="323"/>
    </row>
    <row r="21" spans="1:6" s="31" customFormat="1" ht="12.75">
      <c r="A21" s="29" t="s">
        <v>95</v>
      </c>
      <c r="B21" s="30" t="s">
        <v>174</v>
      </c>
      <c r="C21" s="30"/>
      <c r="D21" s="35">
        <v>2350000</v>
      </c>
      <c r="E21" s="50">
        <v>2700000</v>
      </c>
      <c r="F21" s="323"/>
    </row>
    <row r="22" spans="1:6" s="31" customFormat="1" ht="12.75">
      <c r="A22" s="29" t="s">
        <v>96</v>
      </c>
      <c r="B22" s="30" t="s">
        <v>175</v>
      </c>
      <c r="C22" s="30"/>
      <c r="D22" s="35">
        <v>750000</v>
      </c>
      <c r="E22" s="50">
        <v>2000000</v>
      </c>
      <c r="F22" s="324"/>
    </row>
    <row r="23" spans="1:6" ht="12.75">
      <c r="A23" s="82" t="s">
        <v>30</v>
      </c>
      <c r="B23" s="82" t="s">
        <v>176</v>
      </c>
      <c r="C23" s="82" t="s">
        <v>31</v>
      </c>
      <c r="D23" s="86">
        <v>6000000</v>
      </c>
      <c r="E23" s="94">
        <v>0</v>
      </c>
      <c r="F23" s="95">
        <v>38352</v>
      </c>
    </row>
    <row r="24" spans="1:6" ht="12.75">
      <c r="A24" s="82" t="s">
        <v>32</v>
      </c>
      <c r="B24" s="82" t="s">
        <v>177</v>
      </c>
      <c r="C24" s="82" t="s">
        <v>257</v>
      </c>
      <c r="D24" s="86">
        <v>4200000</v>
      </c>
      <c r="E24" s="94"/>
      <c r="F24" s="322">
        <v>37621</v>
      </c>
    </row>
    <row r="25" spans="1:6" ht="12.75">
      <c r="A25" s="63" t="s">
        <v>94</v>
      </c>
      <c r="B25" s="70" t="s">
        <v>178</v>
      </c>
      <c r="C25" s="70"/>
      <c r="D25" s="72">
        <v>1700000</v>
      </c>
      <c r="E25" s="72">
        <v>500000</v>
      </c>
      <c r="F25" s="323"/>
    </row>
    <row r="26" spans="1:6" ht="12.75">
      <c r="A26" s="29" t="s">
        <v>95</v>
      </c>
      <c r="B26" s="71" t="s">
        <v>179</v>
      </c>
      <c r="C26" s="71"/>
      <c r="D26" s="73">
        <v>2500000</v>
      </c>
      <c r="E26" s="73">
        <v>3000000</v>
      </c>
      <c r="F26" s="323"/>
    </row>
    <row r="27" spans="1:6" ht="12.75">
      <c r="A27" s="7" t="s">
        <v>33</v>
      </c>
      <c r="B27" s="7" t="s">
        <v>180</v>
      </c>
      <c r="C27" s="7"/>
      <c r="D27" s="8">
        <v>4400000</v>
      </c>
      <c r="E27" s="69"/>
      <c r="F27" s="323"/>
    </row>
    <row r="28" spans="1:6" ht="12.75">
      <c r="A28" s="88" t="s">
        <v>34</v>
      </c>
      <c r="B28" s="88" t="s">
        <v>181</v>
      </c>
      <c r="C28" s="88" t="s">
        <v>258</v>
      </c>
      <c r="D28" s="89">
        <v>1800000</v>
      </c>
      <c r="E28" s="93"/>
      <c r="F28" s="323"/>
    </row>
    <row r="29" spans="1:6" s="31" customFormat="1" ht="12.75">
      <c r="A29" s="29" t="s">
        <v>94</v>
      </c>
      <c r="B29" s="30" t="s">
        <v>182</v>
      </c>
      <c r="C29" s="6"/>
      <c r="D29" s="35">
        <v>1115000</v>
      </c>
      <c r="E29" s="50">
        <v>150000</v>
      </c>
      <c r="F29" s="323"/>
    </row>
    <row r="30" spans="1:6" s="31" customFormat="1" ht="12.75">
      <c r="A30" s="43" t="s">
        <v>95</v>
      </c>
      <c r="B30" s="47" t="s">
        <v>183</v>
      </c>
      <c r="C30" s="47"/>
      <c r="D30" s="46">
        <v>685000</v>
      </c>
      <c r="E30" s="51">
        <v>10000</v>
      </c>
      <c r="F30" s="323"/>
    </row>
    <row r="31" spans="1:6" ht="12.75">
      <c r="A31" s="82" t="s">
        <v>35</v>
      </c>
      <c r="B31" s="82" t="s">
        <v>184</v>
      </c>
      <c r="C31" s="82" t="s">
        <v>213</v>
      </c>
      <c r="D31" s="86">
        <v>1500000</v>
      </c>
      <c r="E31" s="92"/>
      <c r="F31" s="323"/>
    </row>
    <row r="32" spans="1:6" s="31" customFormat="1" ht="12.75">
      <c r="A32" s="63" t="s">
        <v>94</v>
      </c>
      <c r="B32" s="64" t="s">
        <v>100</v>
      </c>
      <c r="C32" s="64"/>
      <c r="D32" s="67">
        <v>710000</v>
      </c>
      <c r="E32" s="66">
        <v>1000000</v>
      </c>
      <c r="F32" s="323"/>
    </row>
    <row r="33" spans="1:6" s="31" customFormat="1" ht="12.75">
      <c r="A33" s="43" t="s">
        <v>95</v>
      </c>
      <c r="B33" s="44" t="s">
        <v>137</v>
      </c>
      <c r="C33" s="44"/>
      <c r="D33" s="46">
        <v>790000</v>
      </c>
      <c r="E33" s="51">
        <v>1000000</v>
      </c>
      <c r="F33" s="323"/>
    </row>
    <row r="34" spans="1:6" ht="12.75">
      <c r="A34" s="82" t="s">
        <v>36</v>
      </c>
      <c r="B34" s="82" t="s">
        <v>185</v>
      </c>
      <c r="C34" s="82" t="s">
        <v>244</v>
      </c>
      <c r="D34" s="86">
        <v>1100000</v>
      </c>
      <c r="E34" s="92"/>
      <c r="F34" s="323"/>
    </row>
    <row r="35" spans="1:6" ht="12.75">
      <c r="A35" s="63" t="s">
        <v>94</v>
      </c>
      <c r="B35" s="64" t="s">
        <v>101</v>
      </c>
      <c r="C35" s="53"/>
      <c r="D35" s="67">
        <v>700000</v>
      </c>
      <c r="E35" s="66">
        <v>1050000</v>
      </c>
      <c r="F35" s="323"/>
    </row>
    <row r="36" spans="1:6" ht="12.75">
      <c r="A36" s="43" t="s">
        <v>95</v>
      </c>
      <c r="B36" s="44" t="s">
        <v>186</v>
      </c>
      <c r="C36" s="48"/>
      <c r="D36" s="46">
        <v>400000</v>
      </c>
      <c r="E36" s="51">
        <v>80000</v>
      </c>
      <c r="F36" s="323"/>
    </row>
    <row r="37" spans="1:6" ht="12.75">
      <c r="A37" s="7" t="s">
        <v>37</v>
      </c>
      <c r="B37" s="7" t="s">
        <v>282</v>
      </c>
      <c r="C37" s="7"/>
      <c r="D37" s="8">
        <v>10000000</v>
      </c>
      <c r="E37" s="69"/>
      <c r="F37" s="323"/>
    </row>
    <row r="38" spans="1:6" ht="12.75">
      <c r="A38" s="88" t="s">
        <v>248</v>
      </c>
      <c r="B38" s="88" t="s">
        <v>283</v>
      </c>
      <c r="C38" s="88" t="s">
        <v>251</v>
      </c>
      <c r="D38" s="89">
        <v>5000000</v>
      </c>
      <c r="E38" s="93"/>
      <c r="F38" s="323"/>
    </row>
    <row r="39" spans="1:6" ht="12.75">
      <c r="A39" s="29" t="s">
        <v>94</v>
      </c>
      <c r="B39" s="30" t="s">
        <v>187</v>
      </c>
      <c r="C39" s="30"/>
      <c r="D39" s="35">
        <v>4200000</v>
      </c>
      <c r="E39" s="50">
        <v>600000</v>
      </c>
      <c r="F39" s="323"/>
    </row>
    <row r="40" spans="1:6" ht="12.75">
      <c r="A40" s="43" t="s">
        <v>95</v>
      </c>
      <c r="B40" s="44" t="s">
        <v>188</v>
      </c>
      <c r="C40" s="44"/>
      <c r="D40" s="46">
        <v>800000</v>
      </c>
      <c r="E40" s="51">
        <v>100000</v>
      </c>
      <c r="F40" s="323"/>
    </row>
    <row r="41" spans="1:6" ht="12.75">
      <c r="A41" s="82" t="s">
        <v>249</v>
      </c>
      <c r="B41" s="82" t="s">
        <v>284</v>
      </c>
      <c r="C41" s="82" t="s">
        <v>253</v>
      </c>
      <c r="D41" s="86">
        <v>5000000</v>
      </c>
      <c r="E41" s="92"/>
      <c r="F41" s="323"/>
    </row>
    <row r="42" spans="1:6" ht="12.75">
      <c r="A42" s="68" t="s">
        <v>102</v>
      </c>
      <c r="B42" s="64" t="s">
        <v>189</v>
      </c>
      <c r="C42" s="64"/>
      <c r="D42" s="67">
        <v>3100000</v>
      </c>
      <c r="E42" s="66">
        <v>850000</v>
      </c>
      <c r="F42" s="323"/>
    </row>
    <row r="43" spans="1:7" ht="12.75">
      <c r="A43" s="32" t="s">
        <v>103</v>
      </c>
      <c r="B43" s="30" t="s">
        <v>190</v>
      </c>
      <c r="C43" s="30"/>
      <c r="D43" s="35">
        <v>1900000</v>
      </c>
      <c r="E43" s="50">
        <v>250000</v>
      </c>
      <c r="F43" s="323"/>
      <c r="G43" s="75"/>
    </row>
    <row r="44" spans="1:6" ht="12.75">
      <c r="A44" s="7" t="s">
        <v>38</v>
      </c>
      <c r="B44" s="7" t="s">
        <v>132</v>
      </c>
      <c r="C44" s="22" t="s">
        <v>250</v>
      </c>
      <c r="D44" s="8">
        <v>4000000</v>
      </c>
      <c r="E44" s="8"/>
      <c r="F44" s="323"/>
    </row>
    <row r="45" spans="1:6" ht="24">
      <c r="A45" s="54" t="s">
        <v>104</v>
      </c>
      <c r="B45" s="85" t="s">
        <v>191</v>
      </c>
      <c r="C45" s="56"/>
      <c r="D45" s="35">
        <v>410000</v>
      </c>
      <c r="E45" s="35">
        <v>0</v>
      </c>
      <c r="F45" s="323"/>
    </row>
    <row r="46" spans="1:6" ht="12.75">
      <c r="A46" s="54" t="s">
        <v>105</v>
      </c>
      <c r="B46" s="55" t="s">
        <v>285</v>
      </c>
      <c r="C46" s="56"/>
      <c r="D46" s="35">
        <v>610000</v>
      </c>
      <c r="E46" s="35">
        <v>500000</v>
      </c>
      <c r="F46" s="323"/>
    </row>
    <row r="47" spans="1:6" ht="12.75">
      <c r="A47" s="54" t="s">
        <v>106</v>
      </c>
      <c r="B47" s="55" t="s">
        <v>192</v>
      </c>
      <c r="C47" s="56"/>
      <c r="D47" s="35">
        <v>1700000</v>
      </c>
      <c r="E47" s="35">
        <v>500000</v>
      </c>
      <c r="F47" s="323"/>
    </row>
    <row r="48" spans="1:6" s="31" customFormat="1" ht="12.75">
      <c r="A48" s="57" t="s">
        <v>107</v>
      </c>
      <c r="B48" s="58" t="s">
        <v>193</v>
      </c>
      <c r="C48" s="59"/>
      <c r="D48" s="46">
        <v>1280000</v>
      </c>
      <c r="E48" s="46">
        <v>1000000</v>
      </c>
      <c r="F48" s="323"/>
    </row>
    <row r="49" spans="1:6" s="31" customFormat="1" ht="12.75">
      <c r="A49" s="7" t="s">
        <v>39</v>
      </c>
      <c r="B49" s="7" t="s">
        <v>194</v>
      </c>
      <c r="C49" s="22" t="s">
        <v>195</v>
      </c>
      <c r="D49" s="8">
        <v>2000000</v>
      </c>
      <c r="E49" s="8"/>
      <c r="F49" s="323"/>
    </row>
    <row r="50" spans="1:6" ht="12.75">
      <c r="A50" s="54" t="s">
        <v>94</v>
      </c>
      <c r="B50" s="55" t="s">
        <v>198</v>
      </c>
      <c r="C50" s="55"/>
      <c r="D50" s="35">
        <v>1400000</v>
      </c>
      <c r="E50" s="35">
        <v>2000000</v>
      </c>
      <c r="F50" s="323"/>
    </row>
    <row r="51" spans="1:6" s="4" customFormat="1" ht="12.75">
      <c r="A51" s="57" t="s">
        <v>95</v>
      </c>
      <c r="B51" s="58" t="s">
        <v>197</v>
      </c>
      <c r="C51" s="58"/>
      <c r="D51" s="46">
        <v>600000</v>
      </c>
      <c r="E51" s="46">
        <v>0</v>
      </c>
      <c r="F51" s="323"/>
    </row>
    <row r="52" spans="1:6" s="4" customFormat="1" ht="12.75">
      <c r="A52" s="7" t="s">
        <v>40</v>
      </c>
      <c r="B52" s="7" t="s">
        <v>141</v>
      </c>
      <c r="C52" s="22" t="s">
        <v>196</v>
      </c>
      <c r="D52" s="8">
        <v>1500000</v>
      </c>
      <c r="E52" s="8"/>
      <c r="F52" s="323"/>
    </row>
    <row r="53" spans="1:6" s="4" customFormat="1" ht="12.75">
      <c r="A53" s="54" t="s">
        <v>94</v>
      </c>
      <c r="B53" s="55" t="s">
        <v>199</v>
      </c>
      <c r="C53" s="55"/>
      <c r="D53" s="35">
        <v>620000</v>
      </c>
      <c r="E53" s="35">
        <v>535000</v>
      </c>
      <c r="F53" s="323"/>
    </row>
    <row r="54" spans="1:6" ht="12.75">
      <c r="A54" s="54" t="s">
        <v>95</v>
      </c>
      <c r="B54" s="55" t="s">
        <v>200</v>
      </c>
      <c r="C54" s="55"/>
      <c r="D54" s="35">
        <v>230000</v>
      </c>
      <c r="E54" s="35">
        <v>20000</v>
      </c>
      <c r="F54" s="323"/>
    </row>
    <row r="55" spans="1:6" ht="12.75">
      <c r="A55" s="57" t="s">
        <v>96</v>
      </c>
      <c r="B55" s="58" t="s">
        <v>201</v>
      </c>
      <c r="C55" s="58"/>
      <c r="D55" s="46">
        <v>650000</v>
      </c>
      <c r="E55" s="46">
        <v>20000</v>
      </c>
      <c r="F55" s="323"/>
    </row>
    <row r="56" spans="1:6" ht="12.75">
      <c r="A56" s="7" t="s">
        <v>41</v>
      </c>
      <c r="B56" s="7" t="s">
        <v>202</v>
      </c>
      <c r="C56" s="22" t="s">
        <v>203</v>
      </c>
      <c r="D56" s="8">
        <v>1200000</v>
      </c>
      <c r="E56" s="8"/>
      <c r="F56" s="323"/>
    </row>
    <row r="57" spans="1:6" ht="12.75">
      <c r="A57" s="54" t="s">
        <v>94</v>
      </c>
      <c r="B57" s="55" t="s">
        <v>204</v>
      </c>
      <c r="C57" s="55"/>
      <c r="D57" s="35">
        <v>580000</v>
      </c>
      <c r="E57" s="35">
        <v>20000</v>
      </c>
      <c r="F57" s="323"/>
    </row>
    <row r="58" spans="1:6" ht="12.75">
      <c r="A58" s="54" t="s">
        <v>95</v>
      </c>
      <c r="B58" s="55" t="s">
        <v>205</v>
      </c>
      <c r="C58" s="55"/>
      <c r="D58" s="35">
        <v>310000</v>
      </c>
      <c r="E58" s="35">
        <v>15000</v>
      </c>
      <c r="F58" s="323"/>
    </row>
    <row r="59" spans="1:6" ht="12.75">
      <c r="A59" s="57" t="s">
        <v>96</v>
      </c>
      <c r="B59" s="58" t="s">
        <v>206</v>
      </c>
      <c r="C59" s="58"/>
      <c r="D59" s="46">
        <v>310000</v>
      </c>
      <c r="E59" s="46">
        <v>15000</v>
      </c>
      <c r="F59" s="323"/>
    </row>
    <row r="60" spans="1:6" ht="12.75">
      <c r="A60" s="7" t="s">
        <v>42</v>
      </c>
      <c r="B60" s="7" t="s">
        <v>207</v>
      </c>
      <c r="C60" s="7"/>
      <c r="D60" s="8">
        <v>10400000</v>
      </c>
      <c r="E60" s="8"/>
      <c r="F60" s="323"/>
    </row>
    <row r="61" spans="1:6" ht="12.75">
      <c r="A61" s="82" t="s">
        <v>43</v>
      </c>
      <c r="B61" s="82" t="s">
        <v>208</v>
      </c>
      <c r="C61" s="82" t="s">
        <v>213</v>
      </c>
      <c r="D61" s="86">
        <v>3100000</v>
      </c>
      <c r="E61" s="91"/>
      <c r="F61" s="323"/>
    </row>
    <row r="62" spans="1:6" ht="12.75">
      <c r="A62" s="54" t="s">
        <v>94</v>
      </c>
      <c r="B62" s="55" t="s">
        <v>286</v>
      </c>
      <c r="C62" s="55"/>
      <c r="D62" s="35">
        <v>450000</v>
      </c>
      <c r="E62" s="35">
        <v>100000</v>
      </c>
      <c r="F62" s="323"/>
    </row>
    <row r="63" spans="1:6" ht="12.75">
      <c r="A63" s="54" t="s">
        <v>95</v>
      </c>
      <c r="B63" s="55" t="s">
        <v>108</v>
      </c>
      <c r="C63" s="55"/>
      <c r="D63" s="35">
        <v>500000</v>
      </c>
      <c r="E63" s="35">
        <v>2200000</v>
      </c>
      <c r="F63" s="323"/>
    </row>
    <row r="64" spans="1:6" ht="12.75">
      <c r="A64" s="54" t="s">
        <v>96</v>
      </c>
      <c r="B64" s="55" t="s">
        <v>209</v>
      </c>
      <c r="C64" s="55"/>
      <c r="D64" s="35">
        <v>1440000</v>
      </c>
      <c r="E64" s="35">
        <v>1200000</v>
      </c>
      <c r="F64" s="323"/>
    </row>
    <row r="65" spans="1:6" ht="12.75">
      <c r="A65" s="57" t="s">
        <v>109</v>
      </c>
      <c r="B65" s="58" t="s">
        <v>210</v>
      </c>
      <c r="C65" s="58"/>
      <c r="D65" s="46">
        <v>710000</v>
      </c>
      <c r="E65" s="46">
        <v>3500000</v>
      </c>
      <c r="F65" s="323"/>
    </row>
    <row r="66" spans="1:6" ht="12.75">
      <c r="A66" s="82" t="s">
        <v>44</v>
      </c>
      <c r="B66" s="82" t="s">
        <v>211</v>
      </c>
      <c r="C66" s="82" t="s">
        <v>214</v>
      </c>
      <c r="D66" s="86">
        <v>1500000</v>
      </c>
      <c r="E66" s="91"/>
      <c r="F66" s="323"/>
    </row>
    <row r="67" spans="1:6" ht="12.75">
      <c r="A67" s="54" t="s">
        <v>94</v>
      </c>
      <c r="B67" s="55" t="s">
        <v>101</v>
      </c>
      <c r="C67" s="56"/>
      <c r="D67" s="35">
        <v>800000</v>
      </c>
      <c r="E67" s="35">
        <v>40000</v>
      </c>
      <c r="F67" s="323"/>
    </row>
    <row r="68" spans="1:6" ht="12.75">
      <c r="A68" s="57" t="s">
        <v>95</v>
      </c>
      <c r="B68" s="58" t="s">
        <v>212</v>
      </c>
      <c r="C68" s="59"/>
      <c r="D68" s="46">
        <v>700000</v>
      </c>
      <c r="E68" s="46">
        <v>300000</v>
      </c>
      <c r="F68" s="323"/>
    </row>
    <row r="69" spans="1:6" ht="12.75">
      <c r="A69" s="82" t="s">
        <v>45</v>
      </c>
      <c r="B69" s="82" t="s">
        <v>287</v>
      </c>
      <c r="C69" s="82" t="s">
        <v>215</v>
      </c>
      <c r="D69" s="86">
        <v>1500000</v>
      </c>
      <c r="E69" s="91"/>
      <c r="F69" s="323"/>
    </row>
    <row r="70" spans="1:6" ht="12.75">
      <c r="A70" s="54" t="s">
        <v>104</v>
      </c>
      <c r="B70" s="55" t="s">
        <v>216</v>
      </c>
      <c r="C70" s="55"/>
      <c r="D70" s="35">
        <v>190000</v>
      </c>
      <c r="E70" s="35">
        <v>80000</v>
      </c>
      <c r="F70" s="323"/>
    </row>
    <row r="71" spans="1:6" ht="12.75">
      <c r="A71" s="54" t="s">
        <v>105</v>
      </c>
      <c r="B71" s="55" t="s">
        <v>217</v>
      </c>
      <c r="C71" s="55"/>
      <c r="D71" s="35">
        <v>110000</v>
      </c>
      <c r="E71" s="35">
        <v>2000000</v>
      </c>
      <c r="F71" s="323"/>
    </row>
    <row r="72" spans="1:6" ht="12.75">
      <c r="A72" s="54" t="s">
        <v>106</v>
      </c>
      <c r="B72" s="55" t="s">
        <v>218</v>
      </c>
      <c r="C72" s="55"/>
      <c r="D72" s="35">
        <v>1050000</v>
      </c>
      <c r="E72" s="35">
        <v>250000</v>
      </c>
      <c r="F72" s="323"/>
    </row>
    <row r="73" spans="1:6" ht="12.75">
      <c r="A73" s="57" t="s">
        <v>107</v>
      </c>
      <c r="B73" s="58" t="s">
        <v>219</v>
      </c>
      <c r="C73" s="58"/>
      <c r="D73" s="46">
        <v>150000</v>
      </c>
      <c r="E73" s="46">
        <v>400000</v>
      </c>
      <c r="F73" s="323"/>
    </row>
    <row r="74" spans="1:6" ht="12.75">
      <c r="A74" s="82" t="s">
        <v>46</v>
      </c>
      <c r="B74" s="82" t="s">
        <v>220</v>
      </c>
      <c r="C74" s="82" t="s">
        <v>230</v>
      </c>
      <c r="D74" s="86">
        <v>2500000</v>
      </c>
      <c r="E74" s="91"/>
      <c r="F74" s="323"/>
    </row>
    <row r="75" spans="1:6" ht="12.75">
      <c r="A75" s="54" t="s">
        <v>94</v>
      </c>
      <c r="B75" s="55" t="s">
        <v>221</v>
      </c>
      <c r="C75" s="55"/>
      <c r="D75" s="35">
        <v>700000</v>
      </c>
      <c r="E75" s="35">
        <v>300000</v>
      </c>
      <c r="F75" s="323"/>
    </row>
    <row r="76" spans="1:6" ht="12.75">
      <c r="A76" s="54" t="s">
        <v>95</v>
      </c>
      <c r="B76" s="55" t="s">
        <v>222</v>
      </c>
      <c r="C76" s="55"/>
      <c r="D76" s="35">
        <v>300000</v>
      </c>
      <c r="E76" s="35">
        <v>150000</v>
      </c>
      <c r="F76" s="323"/>
    </row>
    <row r="77" spans="1:6" ht="12.75">
      <c r="A77" s="54" t="s">
        <v>96</v>
      </c>
      <c r="B77" s="55" t="s">
        <v>223</v>
      </c>
      <c r="C77" s="55"/>
      <c r="D77" s="35">
        <v>980000</v>
      </c>
      <c r="E77" s="35">
        <v>300000</v>
      </c>
      <c r="F77" s="323"/>
    </row>
    <row r="78" spans="1:6" ht="12.75">
      <c r="A78" s="54" t="s">
        <v>109</v>
      </c>
      <c r="B78" s="55" t="s">
        <v>224</v>
      </c>
      <c r="C78" s="55"/>
      <c r="D78" s="35">
        <v>260000</v>
      </c>
      <c r="E78" s="35">
        <v>100000</v>
      </c>
      <c r="F78" s="323"/>
    </row>
    <row r="79" spans="1:6" ht="12.75">
      <c r="A79" s="57" t="s">
        <v>110</v>
      </c>
      <c r="B79" s="58" t="s">
        <v>225</v>
      </c>
      <c r="C79" s="58"/>
      <c r="D79" s="46">
        <v>260000</v>
      </c>
      <c r="E79" s="46">
        <v>100000</v>
      </c>
      <c r="F79" s="323"/>
    </row>
    <row r="80" spans="1:6" ht="12.75">
      <c r="A80" s="82" t="s">
        <v>47</v>
      </c>
      <c r="B80" s="82" t="s">
        <v>226</v>
      </c>
      <c r="C80" s="82" t="s">
        <v>261</v>
      </c>
      <c r="D80" s="86">
        <v>1200000</v>
      </c>
      <c r="E80" s="87">
        <v>0</v>
      </c>
      <c r="F80" s="323"/>
    </row>
    <row r="81" spans="1:6" ht="12.75">
      <c r="A81" s="88" t="s">
        <v>48</v>
      </c>
      <c r="B81" s="88" t="s">
        <v>49</v>
      </c>
      <c r="C81" s="88" t="s">
        <v>24</v>
      </c>
      <c r="D81" s="89">
        <v>600000</v>
      </c>
      <c r="E81" s="90"/>
      <c r="F81" s="323"/>
    </row>
    <row r="82" spans="1:6" ht="12.75">
      <c r="A82" s="54" t="s">
        <v>94</v>
      </c>
      <c r="B82" s="55" t="s">
        <v>227</v>
      </c>
      <c r="C82" s="55"/>
      <c r="D82" s="35">
        <v>410000</v>
      </c>
      <c r="E82" s="35">
        <v>0</v>
      </c>
      <c r="F82" s="323"/>
    </row>
    <row r="83" spans="1:6" ht="12.75">
      <c r="A83" s="54" t="s">
        <v>95</v>
      </c>
      <c r="B83" s="55" t="s">
        <v>228</v>
      </c>
      <c r="C83" s="55"/>
      <c r="D83" s="35">
        <v>190000</v>
      </c>
      <c r="E83" s="35">
        <v>0</v>
      </c>
      <c r="F83" s="323"/>
    </row>
    <row r="84" spans="1:6" ht="12.75">
      <c r="A84" s="57" t="s">
        <v>96</v>
      </c>
      <c r="B84" s="58" t="s">
        <v>229</v>
      </c>
      <c r="C84" s="58"/>
      <c r="D84" s="46">
        <v>0</v>
      </c>
      <c r="E84" s="46">
        <v>80000</v>
      </c>
      <c r="F84" s="324"/>
    </row>
    <row r="85" spans="1:10" ht="12.75">
      <c r="A85" s="7" t="s">
        <v>50</v>
      </c>
      <c r="B85" s="7" t="s">
        <v>288</v>
      </c>
      <c r="C85" s="22" t="s">
        <v>231</v>
      </c>
      <c r="D85" s="8">
        <v>5000000</v>
      </c>
      <c r="E85" s="8">
        <v>985000</v>
      </c>
      <c r="F85" s="60">
        <v>37986</v>
      </c>
      <c r="G85" s="2"/>
      <c r="H85" s="2"/>
      <c r="I85" s="2"/>
      <c r="J85" s="3"/>
    </row>
    <row r="94" s="4" customFormat="1" ht="12.75"/>
    <row r="95" s="4" customFormat="1" ht="12.75"/>
  </sheetData>
  <mergeCells count="8">
    <mergeCell ref="F24:F84"/>
    <mergeCell ref="C3:C4"/>
    <mergeCell ref="A1:F1"/>
    <mergeCell ref="A3:A4"/>
    <mergeCell ref="B3:B4"/>
    <mergeCell ref="D3:D4"/>
    <mergeCell ref="E3:E4"/>
    <mergeCell ref="F5:F22"/>
  </mergeCells>
  <printOptions/>
  <pageMargins left="0.57" right="0.16" top="0.33" bottom="0.41" header="0.36" footer="0.41"/>
  <pageSetup fitToHeight="1" fitToWidth="1" horizontalDpi="300" verticalDpi="300" orientation="portrait" paperSize="9" scale="62" r:id="rId1"/>
  <headerFooter alignWithMargins="0">
    <oddHeader>&amp;LPHARE&amp;R&amp;8Príloha 6b</oddHeader>
    <oddFooter>&amp;R&amp;8 28.11.2001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1">
      <selection activeCell="A2" sqref="A2:F57"/>
    </sheetView>
  </sheetViews>
  <sheetFormatPr defaultColWidth="9.00390625" defaultRowHeight="12.75"/>
  <cols>
    <col min="1" max="1" width="12.75390625" style="0" bestFit="1" customWidth="1"/>
    <col min="2" max="2" width="38.375" style="0" customWidth="1"/>
    <col min="3" max="3" width="17.125" style="0" customWidth="1"/>
    <col min="4" max="5" width="12.75390625" style="0" bestFit="1" customWidth="1"/>
    <col min="6" max="6" width="13.125" style="0" bestFit="1" customWidth="1"/>
    <col min="7" max="11" width="12.625" style="0" customWidth="1"/>
  </cols>
  <sheetData>
    <row r="1" spans="1:6" ht="18" customHeight="1">
      <c r="A1" s="335" t="s">
        <v>262</v>
      </c>
      <c r="B1" s="336"/>
      <c r="C1" s="336"/>
      <c r="D1" s="336"/>
      <c r="E1" s="336"/>
      <c r="F1" s="337"/>
    </row>
    <row r="2" spans="1:6" ht="12.75">
      <c r="A2" s="372" t="s">
        <v>298</v>
      </c>
      <c r="B2" s="372"/>
      <c r="C2" s="372"/>
      <c r="D2" s="372"/>
      <c r="E2" s="372"/>
      <c r="F2" s="372" t="s">
        <v>114</v>
      </c>
    </row>
    <row r="3" spans="1:6" ht="12.75">
      <c r="A3" s="373" t="s">
        <v>122</v>
      </c>
      <c r="B3" s="373" t="s">
        <v>151</v>
      </c>
      <c r="C3" s="374" t="s">
        <v>123</v>
      </c>
      <c r="D3" s="373" t="s">
        <v>0</v>
      </c>
      <c r="E3" s="373" t="s">
        <v>124</v>
      </c>
      <c r="F3" s="375" t="s">
        <v>259</v>
      </c>
    </row>
    <row r="4" spans="1:6" ht="12.75">
      <c r="A4" s="373"/>
      <c r="B4" s="373"/>
      <c r="C4" s="376"/>
      <c r="D4" s="373"/>
      <c r="E4" s="373"/>
      <c r="F4" s="377" t="s">
        <v>260</v>
      </c>
    </row>
    <row r="5" spans="1:6" ht="12.75">
      <c r="A5" s="378" t="s">
        <v>64</v>
      </c>
      <c r="B5" s="379" t="s">
        <v>293</v>
      </c>
      <c r="C5" s="56"/>
      <c r="D5" s="380">
        <v>2400000</v>
      </c>
      <c r="E5" s="381">
        <v>0</v>
      </c>
      <c r="F5" s="382">
        <v>37042</v>
      </c>
    </row>
    <row r="6" spans="1:6" ht="12.75">
      <c r="A6" s="56" t="s">
        <v>87</v>
      </c>
      <c r="B6" s="383" t="s">
        <v>294</v>
      </c>
      <c r="C6" s="383" t="s">
        <v>245</v>
      </c>
      <c r="D6" s="384">
        <v>2400000</v>
      </c>
      <c r="E6" s="384">
        <v>0</v>
      </c>
      <c r="F6" s="385"/>
    </row>
    <row r="7" spans="1:6" ht="12.75">
      <c r="A7" s="372"/>
      <c r="B7" s="386"/>
      <c r="C7" s="386"/>
      <c r="D7" s="387"/>
      <c r="E7" s="387"/>
      <c r="F7" s="388"/>
    </row>
    <row r="8" spans="1:6" ht="12.75">
      <c r="A8" s="378" t="s">
        <v>65</v>
      </c>
      <c r="B8" s="379" t="s">
        <v>289</v>
      </c>
      <c r="C8" s="56"/>
      <c r="D8" s="380">
        <v>2000000</v>
      </c>
      <c r="E8" s="381">
        <v>0</v>
      </c>
      <c r="F8" s="382">
        <v>37621</v>
      </c>
    </row>
    <row r="9" spans="1:6" ht="12.75">
      <c r="A9" s="56" t="s">
        <v>86</v>
      </c>
      <c r="B9" s="383" t="s">
        <v>290</v>
      </c>
      <c r="C9" s="383" t="s">
        <v>163</v>
      </c>
      <c r="D9" s="384">
        <v>2000000</v>
      </c>
      <c r="E9" s="384">
        <v>0</v>
      </c>
      <c r="F9" s="385"/>
    </row>
    <row r="10" spans="1:6" ht="12.75">
      <c r="A10" s="372"/>
      <c r="B10" s="372"/>
      <c r="C10" s="372"/>
      <c r="D10" s="387"/>
      <c r="E10" s="387"/>
      <c r="F10" s="388"/>
    </row>
    <row r="11" spans="1:6" ht="12.75">
      <c r="A11" s="378" t="s">
        <v>67</v>
      </c>
      <c r="B11" s="379" t="s">
        <v>232</v>
      </c>
      <c r="C11" s="383" t="s">
        <v>255</v>
      </c>
      <c r="D11" s="380">
        <v>4000000</v>
      </c>
      <c r="E11" s="380">
        <f>SUM(E12:E14)</f>
        <v>1330000</v>
      </c>
      <c r="F11" s="382">
        <v>37621</v>
      </c>
    </row>
    <row r="12" spans="1:6" ht="12.75">
      <c r="A12" s="56" t="s">
        <v>72</v>
      </c>
      <c r="B12" s="383" t="s">
        <v>233</v>
      </c>
      <c r="C12" s="383"/>
      <c r="D12" s="384">
        <v>1600000</v>
      </c>
      <c r="E12" s="384">
        <v>700000</v>
      </c>
      <c r="F12" s="389"/>
    </row>
    <row r="13" spans="1:6" ht="12.75">
      <c r="A13" s="56" t="s">
        <v>73</v>
      </c>
      <c r="B13" s="383" t="s">
        <v>234</v>
      </c>
      <c r="C13" s="383"/>
      <c r="D13" s="384">
        <v>1600000</v>
      </c>
      <c r="E13" s="384">
        <v>550000</v>
      </c>
      <c r="F13" s="389"/>
    </row>
    <row r="14" spans="1:6" ht="12.75">
      <c r="A14" s="56" t="s">
        <v>74</v>
      </c>
      <c r="B14" s="56" t="s">
        <v>235</v>
      </c>
      <c r="C14" s="56"/>
      <c r="D14" s="384">
        <v>800000</v>
      </c>
      <c r="E14" s="384">
        <v>80000</v>
      </c>
      <c r="F14" s="385"/>
    </row>
    <row r="15" spans="1:6" ht="12.75">
      <c r="A15" s="372"/>
      <c r="B15" s="372"/>
      <c r="C15" s="372"/>
      <c r="D15" s="387"/>
      <c r="E15" s="387"/>
      <c r="F15" s="388"/>
    </row>
    <row r="16" spans="1:6" ht="12.75">
      <c r="A16" s="378" t="s">
        <v>68</v>
      </c>
      <c r="B16" s="379" t="s">
        <v>236</v>
      </c>
      <c r="C16" s="379"/>
      <c r="D16" s="380">
        <v>2000000</v>
      </c>
      <c r="E16" s="380">
        <f>SUM(E17:E18)</f>
        <v>629000</v>
      </c>
      <c r="F16" s="382">
        <v>37621</v>
      </c>
    </row>
    <row r="17" spans="1:6" ht="12.75">
      <c r="A17" s="56" t="s">
        <v>75</v>
      </c>
      <c r="B17" s="56" t="s">
        <v>237</v>
      </c>
      <c r="C17" s="56" t="s">
        <v>244</v>
      </c>
      <c r="D17" s="384">
        <v>1750000</v>
      </c>
      <c r="E17" s="384">
        <v>585000</v>
      </c>
      <c r="F17" s="389"/>
    </row>
    <row r="18" spans="1:6" ht="12.75">
      <c r="A18" s="56" t="s">
        <v>76</v>
      </c>
      <c r="B18" s="56" t="s">
        <v>77</v>
      </c>
      <c r="C18" s="56" t="s">
        <v>244</v>
      </c>
      <c r="D18" s="384">
        <v>250000</v>
      </c>
      <c r="E18" s="384">
        <v>44000</v>
      </c>
      <c r="F18" s="385"/>
    </row>
    <row r="19" spans="1:6" ht="12.75">
      <c r="A19" s="372"/>
      <c r="B19" s="372"/>
      <c r="C19" s="372"/>
      <c r="D19" s="387"/>
      <c r="E19" s="387"/>
      <c r="F19" s="388"/>
    </row>
    <row r="20" spans="1:6" ht="12.75">
      <c r="A20" s="378" t="s">
        <v>69</v>
      </c>
      <c r="B20" s="379" t="s">
        <v>238</v>
      </c>
      <c r="C20" s="383" t="s">
        <v>255</v>
      </c>
      <c r="D20" s="380">
        <v>2000000</v>
      </c>
      <c r="E20" s="380">
        <f>SUM(E21:E22)</f>
        <v>2263000</v>
      </c>
      <c r="F20" s="382">
        <v>37621</v>
      </c>
    </row>
    <row r="21" spans="1:6" ht="12.75">
      <c r="A21" s="56" t="s">
        <v>78</v>
      </c>
      <c r="B21" s="56" t="s">
        <v>239</v>
      </c>
      <c r="C21" s="56"/>
      <c r="D21" s="384">
        <v>1750000</v>
      </c>
      <c r="E21" s="384">
        <v>2223000</v>
      </c>
      <c r="F21" s="389"/>
    </row>
    <row r="22" spans="1:6" ht="12.75">
      <c r="A22" s="56" t="s">
        <v>79</v>
      </c>
      <c r="B22" s="56" t="s">
        <v>77</v>
      </c>
      <c r="C22" s="56"/>
      <c r="D22" s="384">
        <v>250000</v>
      </c>
      <c r="E22" s="384">
        <v>40000</v>
      </c>
      <c r="F22" s="385"/>
    </row>
    <row r="23" spans="1:6" ht="12.75">
      <c r="A23" s="372"/>
      <c r="B23" s="372"/>
      <c r="C23" s="372"/>
      <c r="D23" s="387"/>
      <c r="E23" s="387"/>
      <c r="F23" s="388"/>
    </row>
    <row r="24" spans="1:6" ht="12.75">
      <c r="A24" s="378" t="s">
        <v>70</v>
      </c>
      <c r="B24" s="379" t="s">
        <v>291</v>
      </c>
      <c r="C24" s="379"/>
      <c r="D24" s="380">
        <v>2000000</v>
      </c>
      <c r="E24" s="380">
        <v>0</v>
      </c>
      <c r="F24" s="382">
        <v>37621</v>
      </c>
    </row>
    <row r="25" spans="1:6" ht="12.75">
      <c r="A25" s="56" t="s">
        <v>83</v>
      </c>
      <c r="B25" s="56" t="s">
        <v>291</v>
      </c>
      <c r="C25" s="56" t="s">
        <v>246</v>
      </c>
      <c r="D25" s="384">
        <v>2000000</v>
      </c>
      <c r="E25" s="384"/>
      <c r="F25" s="385"/>
    </row>
    <row r="26" spans="1:6" ht="12.75">
      <c r="A26" s="372"/>
      <c r="B26" s="372"/>
      <c r="C26" s="372"/>
      <c r="D26" s="387"/>
      <c r="E26" s="387"/>
      <c r="F26" s="388"/>
    </row>
    <row r="27" spans="1:6" ht="12.75">
      <c r="A27" s="378" t="s">
        <v>71</v>
      </c>
      <c r="B27" s="379" t="s">
        <v>80</v>
      </c>
      <c r="C27" s="379"/>
      <c r="D27" s="380">
        <v>2000000</v>
      </c>
      <c r="E27" s="380">
        <v>0</v>
      </c>
      <c r="F27" s="382">
        <v>37621</v>
      </c>
    </row>
    <row r="28" spans="1:6" ht="12.75">
      <c r="A28" s="56" t="s">
        <v>84</v>
      </c>
      <c r="B28" s="56" t="s">
        <v>80</v>
      </c>
      <c r="C28" s="56"/>
      <c r="D28" s="384">
        <v>2000000</v>
      </c>
      <c r="E28" s="384"/>
      <c r="F28" s="385"/>
    </row>
    <row r="29" spans="1:6" ht="12.75">
      <c r="A29" s="372"/>
      <c r="B29" s="372"/>
      <c r="C29" s="372"/>
      <c r="D29" s="387"/>
      <c r="E29" s="387"/>
      <c r="F29" s="388"/>
    </row>
    <row r="30" spans="1:6" ht="31.5" customHeight="1">
      <c r="A30" s="378" t="s">
        <v>81</v>
      </c>
      <c r="B30" s="379" t="s">
        <v>292</v>
      </c>
      <c r="C30" s="383"/>
      <c r="D30" s="380">
        <v>1730000</v>
      </c>
      <c r="E30" s="380">
        <v>0</v>
      </c>
      <c r="F30" s="382">
        <v>37620</v>
      </c>
    </row>
    <row r="31" spans="1:6" ht="24">
      <c r="A31" s="56" t="s">
        <v>85</v>
      </c>
      <c r="B31" s="383" t="s">
        <v>295</v>
      </c>
      <c r="C31" s="56"/>
      <c r="D31" s="384">
        <v>1730000</v>
      </c>
      <c r="E31" s="384"/>
      <c r="F31" s="385"/>
    </row>
    <row r="32" spans="1:6" ht="12.75">
      <c r="A32" s="372"/>
      <c r="B32" s="372"/>
      <c r="C32" s="372"/>
      <c r="D32" s="387"/>
      <c r="E32" s="387"/>
      <c r="F32" s="372"/>
    </row>
    <row r="33" spans="1:6" ht="12.75">
      <c r="A33" s="372"/>
      <c r="B33" s="372"/>
      <c r="C33" s="372"/>
      <c r="D33" s="372"/>
      <c r="E33" s="372"/>
      <c r="F33" s="372"/>
    </row>
    <row r="34" spans="1:6" ht="12.75">
      <c r="A34" s="372"/>
      <c r="B34" s="372"/>
      <c r="C34" s="372"/>
      <c r="D34" s="387"/>
      <c r="E34" s="387"/>
      <c r="F34" s="372"/>
    </row>
    <row r="35" spans="1:6" ht="12.75">
      <c r="A35" s="372"/>
      <c r="B35" s="372"/>
      <c r="C35" s="372"/>
      <c r="D35" s="387"/>
      <c r="E35" s="387"/>
      <c r="F35" s="372"/>
    </row>
    <row r="36" spans="1:6" ht="12.75">
      <c r="A36" s="372"/>
      <c r="B36" s="372"/>
      <c r="C36" s="372"/>
      <c r="D36" s="372"/>
      <c r="E36" s="372"/>
      <c r="F36" s="372"/>
    </row>
    <row r="37" spans="1:6" ht="12.75">
      <c r="A37" s="390" t="s">
        <v>1</v>
      </c>
      <c r="B37" s="390" t="s">
        <v>247</v>
      </c>
      <c r="C37" s="390"/>
      <c r="D37" s="390" t="s">
        <v>0</v>
      </c>
      <c r="E37" s="390" t="s">
        <v>124</v>
      </c>
      <c r="F37" s="372"/>
    </row>
    <row r="38" spans="1:6" ht="12.75">
      <c r="A38" s="390"/>
      <c r="B38" s="390"/>
      <c r="C38" s="390"/>
      <c r="D38" s="390"/>
      <c r="E38" s="390"/>
      <c r="F38" s="372"/>
    </row>
    <row r="39" spans="1:6" ht="12.75">
      <c r="A39" s="391"/>
      <c r="B39" s="392" t="s">
        <v>120</v>
      </c>
      <c r="C39" s="392"/>
      <c r="D39" s="393">
        <f>SUM(D40:D48)</f>
        <v>87630000</v>
      </c>
      <c r="E39" s="393">
        <f>SUM(E40:E48)</f>
        <v>48822000</v>
      </c>
      <c r="F39" s="372"/>
    </row>
    <row r="40" spans="1:6" ht="12.75">
      <c r="A40" s="56" t="s">
        <v>66</v>
      </c>
      <c r="B40" s="394" t="s">
        <v>278</v>
      </c>
      <c r="C40" s="394"/>
      <c r="D40" s="384">
        <v>69500000</v>
      </c>
      <c r="E40" s="384">
        <v>44600000</v>
      </c>
      <c r="F40" s="372"/>
    </row>
    <row r="41" spans="1:6" ht="12.75">
      <c r="A41" s="56" t="s">
        <v>64</v>
      </c>
      <c r="B41" s="394" t="s">
        <v>293</v>
      </c>
      <c r="C41" s="394"/>
      <c r="D41" s="384">
        <v>2400000</v>
      </c>
      <c r="E41" s="384">
        <v>0</v>
      </c>
      <c r="F41" s="372"/>
    </row>
    <row r="42" spans="1:6" ht="12.75">
      <c r="A42" s="56" t="s">
        <v>65</v>
      </c>
      <c r="B42" s="394" t="s">
        <v>289</v>
      </c>
      <c r="C42" s="394"/>
      <c r="D42" s="384">
        <v>2000000</v>
      </c>
      <c r="E42" s="384">
        <v>0</v>
      </c>
      <c r="F42" s="372"/>
    </row>
    <row r="43" spans="1:6" ht="12.75">
      <c r="A43" s="56" t="s">
        <v>67</v>
      </c>
      <c r="B43" s="394" t="s">
        <v>232</v>
      </c>
      <c r="C43" s="394"/>
      <c r="D43" s="384">
        <v>4000000</v>
      </c>
      <c r="E43" s="384">
        <v>1330000</v>
      </c>
      <c r="F43" s="372"/>
    </row>
    <row r="44" spans="1:6" ht="12.75">
      <c r="A44" s="56" t="s">
        <v>68</v>
      </c>
      <c r="B44" s="394" t="s">
        <v>236</v>
      </c>
      <c r="C44" s="394"/>
      <c r="D44" s="384">
        <v>2000000</v>
      </c>
      <c r="E44" s="384">
        <v>629000</v>
      </c>
      <c r="F44" s="372"/>
    </row>
    <row r="45" spans="1:6" ht="12.75">
      <c r="A45" s="56" t="s">
        <v>69</v>
      </c>
      <c r="B45" s="394" t="s">
        <v>238</v>
      </c>
      <c r="C45" s="394"/>
      <c r="D45" s="384">
        <v>2000000</v>
      </c>
      <c r="E45" s="384">
        <v>2263000</v>
      </c>
      <c r="F45" s="372"/>
    </row>
    <row r="46" spans="1:6" ht="12.75">
      <c r="A46" s="56" t="s">
        <v>70</v>
      </c>
      <c r="B46" s="394" t="s">
        <v>291</v>
      </c>
      <c r="C46" s="394"/>
      <c r="D46" s="384">
        <v>2000000</v>
      </c>
      <c r="E46" s="384">
        <v>0</v>
      </c>
      <c r="F46" s="372"/>
    </row>
    <row r="47" spans="1:6" ht="12.75">
      <c r="A47" s="56" t="s">
        <v>71</v>
      </c>
      <c r="B47" s="394" t="s">
        <v>121</v>
      </c>
      <c r="C47" s="394"/>
      <c r="D47" s="384">
        <v>2000000</v>
      </c>
      <c r="E47" s="384">
        <v>0</v>
      </c>
      <c r="F47" s="372"/>
    </row>
    <row r="48" spans="1:6" ht="12.75">
      <c r="A48" s="56" t="s">
        <v>81</v>
      </c>
      <c r="B48" s="394" t="s">
        <v>292</v>
      </c>
      <c r="C48" s="394"/>
      <c r="D48" s="384">
        <v>1730000</v>
      </c>
      <c r="E48" s="384">
        <v>0</v>
      </c>
      <c r="F48" s="372"/>
    </row>
    <row r="49" spans="1:6" ht="12.75">
      <c r="A49" s="372"/>
      <c r="B49" s="372"/>
      <c r="C49" s="372"/>
      <c r="D49" s="372"/>
      <c r="E49" s="372"/>
      <c r="F49" s="372"/>
    </row>
    <row r="50" spans="1:6" ht="12.75">
      <c r="A50" s="372" t="s">
        <v>505</v>
      </c>
      <c r="B50" s="372" t="s">
        <v>504</v>
      </c>
      <c r="C50" s="372"/>
      <c r="D50" s="372"/>
      <c r="E50" s="372"/>
      <c r="F50" s="372"/>
    </row>
    <row r="51" spans="1:6" ht="12.75">
      <c r="A51" s="372"/>
      <c r="B51" s="372"/>
      <c r="C51" s="372"/>
      <c r="D51" s="372"/>
      <c r="E51" s="372"/>
      <c r="F51" s="372"/>
    </row>
    <row r="52" spans="1:6" ht="12.75">
      <c r="A52" s="372"/>
      <c r="B52" s="372"/>
      <c r="C52" s="372"/>
      <c r="D52" s="372"/>
      <c r="E52" s="372"/>
      <c r="F52" s="372"/>
    </row>
    <row r="53" spans="1:6" ht="12.75">
      <c r="A53" s="372"/>
      <c r="B53" s="372"/>
      <c r="C53" s="372"/>
      <c r="D53" s="372"/>
      <c r="E53" s="372"/>
      <c r="F53" s="372"/>
    </row>
    <row r="54" spans="1:6" ht="12.75">
      <c r="A54" s="372"/>
      <c r="B54" s="372"/>
      <c r="C54" s="372"/>
      <c r="D54" s="372"/>
      <c r="E54" s="372"/>
      <c r="F54" s="372"/>
    </row>
    <row r="55" spans="1:6" ht="12.75">
      <c r="A55" s="372"/>
      <c r="B55" s="372"/>
      <c r="C55" s="372"/>
      <c r="D55" s="372"/>
      <c r="E55" s="372"/>
      <c r="F55" s="372"/>
    </row>
    <row r="56" spans="1:6" ht="12.75">
      <c r="A56" s="372"/>
      <c r="B56" s="372"/>
      <c r="C56" s="372"/>
      <c r="D56" s="372"/>
      <c r="E56" s="372"/>
      <c r="F56" s="372"/>
    </row>
    <row r="57" spans="1:6" ht="12.75">
      <c r="A57" s="372"/>
      <c r="B57" s="372"/>
      <c r="C57" s="372"/>
      <c r="D57" s="372"/>
      <c r="E57" s="372"/>
      <c r="F57" s="372"/>
    </row>
  </sheetData>
  <mergeCells count="28">
    <mergeCell ref="A1:F1"/>
    <mergeCell ref="E3:E4"/>
    <mergeCell ref="A3:A4"/>
    <mergeCell ref="B3:B4"/>
    <mergeCell ref="C3:C4"/>
    <mergeCell ref="D3:D4"/>
    <mergeCell ref="F5:F6"/>
    <mergeCell ref="F20:F22"/>
    <mergeCell ref="F16:F18"/>
    <mergeCell ref="F11:F14"/>
    <mergeCell ref="D37:D38"/>
    <mergeCell ref="E37:E38"/>
    <mergeCell ref="F24:F25"/>
    <mergeCell ref="F8:F9"/>
    <mergeCell ref="F30:F31"/>
    <mergeCell ref="F27:F28"/>
    <mergeCell ref="B39:C39"/>
    <mergeCell ref="B40:C40"/>
    <mergeCell ref="A37:A38"/>
    <mergeCell ref="B37:C38"/>
    <mergeCell ref="B41:C41"/>
    <mergeCell ref="B45:C45"/>
    <mergeCell ref="B48:C48"/>
    <mergeCell ref="B42:C42"/>
    <mergeCell ref="B43:C43"/>
    <mergeCell ref="B44:C44"/>
    <mergeCell ref="B47:C47"/>
    <mergeCell ref="B46:C46"/>
  </mergeCells>
  <printOptions/>
  <pageMargins left="0.28" right="0.16" top="0.52" bottom="0.61" header="0.32" footer="0.41"/>
  <pageSetup fitToHeight="1" fitToWidth="1" horizontalDpi="300" verticalDpi="300" orientation="portrait" paperSize="9" scale="94" r:id="rId1"/>
  <headerFooter alignWithMargins="0">
    <oddHeader>&amp;L&amp;"Arial CE,kurzíva"&amp;9PHARE   Pokračovanie&amp;R&amp;9Príloha 6b</oddHeader>
    <oddFooter>&amp;R&amp;8 28.11.2001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50" zoomScaleNormal="50" workbookViewId="0" topLeftCell="A1">
      <selection activeCell="F48" sqref="F48"/>
    </sheetView>
  </sheetViews>
  <sheetFormatPr defaultColWidth="9.00390625" defaultRowHeight="12.75"/>
  <cols>
    <col min="1" max="1" width="17.125" style="0" customWidth="1"/>
    <col min="2" max="2" width="50.375" style="0" customWidth="1"/>
    <col min="3" max="3" width="15.375" style="0" customWidth="1"/>
    <col min="4" max="4" width="16.875" style="2" customWidth="1"/>
    <col min="5" max="5" width="16.875" style="0" customWidth="1"/>
    <col min="6" max="6" width="14.875" style="0" customWidth="1"/>
    <col min="7" max="7" width="11.625" style="0" hidden="1" customWidth="1"/>
    <col min="8" max="8" width="12.00390625" style="0" hidden="1" customWidth="1"/>
    <col min="9" max="9" width="0" style="0" hidden="1" customWidth="1"/>
  </cols>
  <sheetData>
    <row r="1" spans="1:6" ht="18" customHeight="1">
      <c r="A1" s="335" t="s">
        <v>369</v>
      </c>
      <c r="B1" s="336"/>
      <c r="C1" s="336"/>
      <c r="D1" s="336"/>
      <c r="E1" s="336"/>
      <c r="F1" s="336"/>
    </row>
    <row r="2" spans="1:6" ht="13.5" customHeight="1">
      <c r="A2" s="81" t="s">
        <v>298</v>
      </c>
      <c r="B2" s="77"/>
      <c r="C2" s="77"/>
      <c r="D2" s="171"/>
      <c r="E2" s="171"/>
      <c r="F2" s="77" t="s">
        <v>114</v>
      </c>
    </row>
    <row r="3" spans="1:6" ht="13.5" customHeight="1">
      <c r="A3" s="329" t="s">
        <v>122</v>
      </c>
      <c r="B3" s="329" t="s">
        <v>151</v>
      </c>
      <c r="C3" s="342" t="s">
        <v>123</v>
      </c>
      <c r="D3" s="344" t="s">
        <v>0</v>
      </c>
      <c r="E3" s="344" t="s">
        <v>380</v>
      </c>
      <c r="F3" s="344" t="s">
        <v>375</v>
      </c>
    </row>
    <row r="4" spans="1:8" ht="13.5" thickBot="1">
      <c r="A4" s="330"/>
      <c r="B4" s="353"/>
      <c r="C4" s="354"/>
      <c r="D4" s="346"/>
      <c r="E4" s="346"/>
      <c r="F4" s="346" t="s">
        <v>299</v>
      </c>
      <c r="G4" s="77"/>
      <c r="H4" t="s">
        <v>370</v>
      </c>
    </row>
    <row r="5" spans="1:6" s="1" customFormat="1" ht="38.25" customHeight="1" thickBot="1" thickTop="1">
      <c r="A5" s="179" t="s">
        <v>378</v>
      </c>
      <c r="B5" s="177" t="s">
        <v>379</v>
      </c>
      <c r="C5" s="175"/>
      <c r="D5" s="176">
        <v>6427900</v>
      </c>
      <c r="E5" s="178">
        <v>0</v>
      </c>
      <c r="F5" s="349">
        <v>37986</v>
      </c>
    </row>
    <row r="6" spans="1:6" s="1" customFormat="1" ht="15.75" thickTop="1">
      <c r="A6" s="115" t="s">
        <v>300</v>
      </c>
      <c r="B6" s="114" t="s">
        <v>296</v>
      </c>
      <c r="C6" s="103"/>
      <c r="D6" s="109">
        <v>28000000</v>
      </c>
      <c r="E6" s="116">
        <f>SUM(E7:E29)</f>
        <v>5820000</v>
      </c>
      <c r="F6" s="348"/>
    </row>
    <row r="7" spans="1:9" s="1" customFormat="1" ht="12.75">
      <c r="A7" s="118"/>
      <c r="B7" s="119" t="s">
        <v>125</v>
      </c>
      <c r="C7" s="119"/>
      <c r="D7" s="120"/>
      <c r="E7" s="121"/>
      <c r="F7" s="348"/>
      <c r="H7" s="127">
        <v>990000</v>
      </c>
      <c r="I7" s="1">
        <v>43.94</v>
      </c>
    </row>
    <row r="8" spans="1:9" s="1" customFormat="1" ht="12.75">
      <c r="A8" s="123" t="s">
        <v>301</v>
      </c>
      <c r="B8" s="107" t="s">
        <v>337</v>
      </c>
      <c r="C8" s="107" t="s">
        <v>371</v>
      </c>
      <c r="D8" s="124">
        <v>3800000</v>
      </c>
      <c r="E8" s="125">
        <v>309000</v>
      </c>
      <c r="F8" s="348"/>
      <c r="H8" s="127"/>
      <c r="I8" s="1">
        <v>43.94</v>
      </c>
    </row>
    <row r="9" spans="1:9" s="1" customFormat="1" ht="12.75">
      <c r="A9" s="128"/>
      <c r="B9" s="119" t="s">
        <v>338</v>
      </c>
      <c r="C9" s="119"/>
      <c r="D9" s="125"/>
      <c r="E9" s="129"/>
      <c r="F9" s="348"/>
      <c r="H9" s="127">
        <v>1000000</v>
      </c>
      <c r="I9" s="1">
        <v>43.94</v>
      </c>
    </row>
    <row r="10" spans="1:9" s="1" customFormat="1" ht="12.75">
      <c r="A10" s="130" t="s">
        <v>302</v>
      </c>
      <c r="B10" s="112" t="s">
        <v>240</v>
      </c>
      <c r="C10" s="112" t="s">
        <v>213</v>
      </c>
      <c r="D10" s="131">
        <v>4000000</v>
      </c>
      <c r="E10" s="125">
        <v>840000</v>
      </c>
      <c r="F10" s="348"/>
      <c r="H10" s="127"/>
      <c r="I10" s="1">
        <v>43.94</v>
      </c>
    </row>
    <row r="11" spans="1:9" s="1" customFormat="1" ht="12.75">
      <c r="A11" s="132" t="s">
        <v>303</v>
      </c>
      <c r="B11" s="108" t="s">
        <v>339</v>
      </c>
      <c r="C11" s="108" t="s">
        <v>213</v>
      </c>
      <c r="D11" s="125">
        <v>2500000</v>
      </c>
      <c r="E11" s="125">
        <v>0</v>
      </c>
      <c r="F11" s="348"/>
      <c r="H11" s="127"/>
      <c r="I11" s="1">
        <v>43.94</v>
      </c>
    </row>
    <row r="12" spans="1:9" s="1" customFormat="1" ht="12.75">
      <c r="A12" s="133"/>
      <c r="B12" s="134" t="s">
        <v>180</v>
      </c>
      <c r="C12" s="134"/>
      <c r="D12" s="135"/>
      <c r="E12" s="125"/>
      <c r="F12" s="348"/>
      <c r="H12" s="127">
        <v>340000</v>
      </c>
      <c r="I12" s="1">
        <v>43.94</v>
      </c>
    </row>
    <row r="13" spans="1:9" s="1" customFormat="1" ht="25.5">
      <c r="A13" s="132" t="s">
        <v>304</v>
      </c>
      <c r="B13" s="108" t="s">
        <v>340</v>
      </c>
      <c r="C13" s="108" t="s">
        <v>258</v>
      </c>
      <c r="D13" s="125">
        <v>1000000</v>
      </c>
      <c r="E13" s="125">
        <v>460000</v>
      </c>
      <c r="F13" s="348"/>
      <c r="H13" s="127"/>
      <c r="I13" s="1">
        <v>43.94</v>
      </c>
    </row>
    <row r="14" spans="1:9" s="1" customFormat="1" ht="12.75">
      <c r="A14" s="5"/>
      <c r="B14" s="136" t="s">
        <v>132</v>
      </c>
      <c r="C14" s="136"/>
      <c r="D14" s="126"/>
      <c r="E14" s="137"/>
      <c r="F14" s="348"/>
      <c r="H14" s="127">
        <v>880000</v>
      </c>
      <c r="I14" s="1">
        <v>43.94</v>
      </c>
    </row>
    <row r="15" spans="1:9" s="1" customFormat="1" ht="25.5">
      <c r="A15" s="132" t="s">
        <v>305</v>
      </c>
      <c r="B15" s="23" t="s">
        <v>341</v>
      </c>
      <c r="C15" s="112" t="s">
        <v>250</v>
      </c>
      <c r="D15" s="131">
        <v>1000000</v>
      </c>
      <c r="E15" s="125">
        <v>311000</v>
      </c>
      <c r="F15" s="348"/>
      <c r="H15" s="127"/>
      <c r="I15" s="1">
        <v>43.94</v>
      </c>
    </row>
    <row r="16" spans="1:9" s="1" customFormat="1" ht="12.75">
      <c r="A16" s="138"/>
      <c r="B16" s="119" t="s">
        <v>342</v>
      </c>
      <c r="C16" s="119"/>
      <c r="D16" s="139"/>
      <c r="E16" s="125"/>
      <c r="F16" s="348"/>
      <c r="H16" s="127"/>
      <c r="I16" s="1">
        <v>43.94</v>
      </c>
    </row>
    <row r="17" spans="1:9" s="1" customFormat="1" ht="12.75">
      <c r="A17" s="132" t="s">
        <v>306</v>
      </c>
      <c r="B17" s="108" t="s">
        <v>343</v>
      </c>
      <c r="C17" s="108" t="s">
        <v>230</v>
      </c>
      <c r="D17" s="125">
        <v>1000000</v>
      </c>
      <c r="E17" s="125">
        <v>0</v>
      </c>
      <c r="F17" s="348"/>
      <c r="H17" s="127">
        <v>150000</v>
      </c>
      <c r="I17" s="1">
        <v>43.94</v>
      </c>
    </row>
    <row r="18" spans="1:9" s="1" customFormat="1" ht="12.75">
      <c r="A18" s="140" t="s">
        <v>307</v>
      </c>
      <c r="B18" s="141" t="s">
        <v>344</v>
      </c>
      <c r="C18" s="141" t="s">
        <v>372</v>
      </c>
      <c r="D18" s="142">
        <v>500000</v>
      </c>
      <c r="E18" s="125">
        <v>50000</v>
      </c>
      <c r="F18" s="348"/>
      <c r="H18" s="127"/>
      <c r="I18" s="1">
        <v>43.94</v>
      </c>
    </row>
    <row r="19" spans="1:9" s="1" customFormat="1" ht="12.75">
      <c r="A19" s="5"/>
      <c r="B19" s="119" t="s">
        <v>141</v>
      </c>
      <c r="C19" s="119"/>
      <c r="D19" s="126"/>
      <c r="E19" s="137"/>
      <c r="F19" s="348"/>
      <c r="H19" s="127">
        <v>0</v>
      </c>
      <c r="I19" s="1">
        <v>43.94</v>
      </c>
    </row>
    <row r="20" spans="1:9" s="145" customFormat="1" ht="12.75">
      <c r="A20" s="132" t="s">
        <v>308</v>
      </c>
      <c r="B20" s="112" t="s">
        <v>141</v>
      </c>
      <c r="C20" s="112" t="s">
        <v>196</v>
      </c>
      <c r="D20" s="131">
        <v>900000</v>
      </c>
      <c r="E20" s="125">
        <v>20000</v>
      </c>
      <c r="F20" s="348"/>
      <c r="H20" s="146"/>
      <c r="I20" s="1">
        <v>43.94</v>
      </c>
    </row>
    <row r="21" spans="1:9" s="145" customFormat="1" ht="12.75">
      <c r="A21" s="143"/>
      <c r="B21" s="136" t="s">
        <v>345</v>
      </c>
      <c r="C21" s="136"/>
      <c r="D21" s="144"/>
      <c r="E21" s="125"/>
      <c r="F21" s="348"/>
      <c r="H21" s="146">
        <v>2870000</v>
      </c>
      <c r="I21" s="1">
        <v>43.94</v>
      </c>
    </row>
    <row r="22" spans="1:9" s="145" customFormat="1" ht="12.75">
      <c r="A22" s="132" t="s">
        <v>309</v>
      </c>
      <c r="B22" s="108" t="s">
        <v>242</v>
      </c>
      <c r="C22" s="108" t="s">
        <v>371</v>
      </c>
      <c r="D22" s="125">
        <v>5500000</v>
      </c>
      <c r="E22" s="125">
        <v>1000000</v>
      </c>
      <c r="F22" s="348"/>
      <c r="H22" s="146">
        <v>350000</v>
      </c>
      <c r="I22" s="1">
        <v>43.94</v>
      </c>
    </row>
    <row r="23" spans="1:9" s="1" customFormat="1" ht="12.75">
      <c r="A23" s="132" t="s">
        <v>310</v>
      </c>
      <c r="B23" s="108" t="s">
        <v>243</v>
      </c>
      <c r="C23" s="108" t="s">
        <v>371</v>
      </c>
      <c r="D23" s="125">
        <v>1000000</v>
      </c>
      <c r="E23" s="125">
        <v>120000</v>
      </c>
      <c r="F23" s="348"/>
      <c r="H23" s="127"/>
      <c r="I23" s="1">
        <v>43.94</v>
      </c>
    </row>
    <row r="24" spans="1:9" s="1" customFormat="1" ht="12.75">
      <c r="A24" s="132"/>
      <c r="B24" s="119" t="s">
        <v>346</v>
      </c>
      <c r="C24" s="119"/>
      <c r="D24" s="122"/>
      <c r="E24" s="125"/>
      <c r="F24" s="348"/>
      <c r="H24" s="127">
        <v>1375000</v>
      </c>
      <c r="I24" s="1">
        <v>43.94</v>
      </c>
    </row>
    <row r="25" spans="1:9" s="1" customFormat="1" ht="25.5">
      <c r="A25" s="128" t="s">
        <v>311</v>
      </c>
      <c r="B25" s="147" t="s">
        <v>347</v>
      </c>
      <c r="C25" s="147" t="s">
        <v>244</v>
      </c>
      <c r="D25" s="148">
        <v>1600000</v>
      </c>
      <c r="E25" s="125">
        <v>860000</v>
      </c>
      <c r="F25" s="348"/>
      <c r="H25" s="127">
        <v>2650000</v>
      </c>
      <c r="I25" s="1">
        <v>43.94</v>
      </c>
    </row>
    <row r="26" spans="1:9" s="1" customFormat="1" ht="25.5">
      <c r="A26" s="130" t="s">
        <v>312</v>
      </c>
      <c r="B26" s="112" t="s">
        <v>348</v>
      </c>
      <c r="C26" s="147" t="s">
        <v>244</v>
      </c>
      <c r="D26" s="131">
        <v>2700000</v>
      </c>
      <c r="E26" s="125">
        <v>900000</v>
      </c>
      <c r="F26" s="348"/>
      <c r="H26" s="127">
        <v>1700000</v>
      </c>
      <c r="I26" s="1">
        <v>43.94</v>
      </c>
    </row>
    <row r="27" spans="1:9" s="1" customFormat="1" ht="12.75">
      <c r="A27" s="132" t="s">
        <v>313</v>
      </c>
      <c r="B27" s="108" t="s">
        <v>349</v>
      </c>
      <c r="C27" s="147" t="s">
        <v>244</v>
      </c>
      <c r="D27" s="125">
        <v>2000000</v>
      </c>
      <c r="E27" s="125">
        <v>500000</v>
      </c>
      <c r="F27" s="348"/>
      <c r="H27" s="127"/>
      <c r="I27" s="1">
        <v>43.94</v>
      </c>
    </row>
    <row r="28" spans="1:9" s="1" customFormat="1" ht="12.75">
      <c r="A28" s="128"/>
      <c r="B28" s="119" t="s">
        <v>350</v>
      </c>
      <c r="C28" s="119"/>
      <c r="D28" s="122"/>
      <c r="E28" s="125"/>
      <c r="F28" s="348"/>
      <c r="H28" s="127">
        <v>150000</v>
      </c>
      <c r="I28" s="1">
        <v>43.94</v>
      </c>
    </row>
    <row r="29" spans="1:9" s="1" customFormat="1" ht="13.5" thickBot="1">
      <c r="A29" s="149" t="s">
        <v>314</v>
      </c>
      <c r="B29" s="150" t="s">
        <v>351</v>
      </c>
      <c r="C29" s="150" t="s">
        <v>195</v>
      </c>
      <c r="D29" s="151">
        <v>500000</v>
      </c>
      <c r="E29" s="152">
        <v>450000</v>
      </c>
      <c r="F29" s="351"/>
      <c r="H29" s="127"/>
      <c r="I29" s="1">
        <v>43.94</v>
      </c>
    </row>
    <row r="30" spans="1:9" s="1" customFormat="1" ht="30.75" thickTop="1">
      <c r="A30" s="153" t="s">
        <v>315</v>
      </c>
      <c r="B30" s="103" t="s">
        <v>352</v>
      </c>
      <c r="C30" s="103" t="s">
        <v>371</v>
      </c>
      <c r="D30" s="154">
        <v>2000000</v>
      </c>
      <c r="E30" s="117">
        <f>SUM(E31:E32)</f>
        <v>577000</v>
      </c>
      <c r="F30" s="351"/>
      <c r="H30" s="127">
        <v>1550000</v>
      </c>
      <c r="I30" s="1">
        <v>43.94</v>
      </c>
    </row>
    <row r="31" spans="1:9" s="1" customFormat="1" ht="12.75">
      <c r="A31" s="108" t="s">
        <v>316</v>
      </c>
      <c r="B31" s="108" t="s">
        <v>353</v>
      </c>
      <c r="C31" s="108" t="s">
        <v>371</v>
      </c>
      <c r="D31" s="125">
        <v>1550000</v>
      </c>
      <c r="E31" s="125">
        <v>527000</v>
      </c>
      <c r="F31" s="351"/>
      <c r="H31" s="127">
        <v>0</v>
      </c>
      <c r="I31" s="1">
        <v>43.94</v>
      </c>
    </row>
    <row r="32" spans="1:9" s="1" customFormat="1" ht="13.5" thickBot="1">
      <c r="A32" s="108" t="s">
        <v>317</v>
      </c>
      <c r="B32" s="108" t="s">
        <v>354</v>
      </c>
      <c r="C32" s="108" t="s">
        <v>371</v>
      </c>
      <c r="D32" s="125">
        <v>400000</v>
      </c>
      <c r="E32" s="125">
        <v>50000</v>
      </c>
      <c r="F32" s="352"/>
      <c r="H32" s="127">
        <v>0</v>
      </c>
      <c r="I32" s="1">
        <v>43.94</v>
      </c>
    </row>
    <row r="33" spans="1:9" s="1" customFormat="1" ht="14.25" thickBot="1" thickTop="1">
      <c r="A33" s="108" t="s">
        <v>318</v>
      </c>
      <c r="B33" s="108" t="s">
        <v>319</v>
      </c>
      <c r="C33" s="108" t="s">
        <v>371</v>
      </c>
      <c r="D33" s="125">
        <v>50000</v>
      </c>
      <c r="E33" s="155">
        <v>0</v>
      </c>
      <c r="F33" s="173">
        <v>37256</v>
      </c>
      <c r="H33" s="127">
        <v>0</v>
      </c>
      <c r="I33" s="1">
        <v>43.94</v>
      </c>
    </row>
    <row r="34" spans="1:9" s="1" customFormat="1" ht="30" thickBot="1" thickTop="1">
      <c r="A34" s="110" t="s">
        <v>320</v>
      </c>
      <c r="B34" s="110" t="s">
        <v>355</v>
      </c>
      <c r="C34" s="110"/>
      <c r="D34" s="156">
        <v>143861</v>
      </c>
      <c r="E34" s="157">
        <v>0</v>
      </c>
      <c r="F34" s="161">
        <v>37955</v>
      </c>
      <c r="H34" s="127">
        <v>0</v>
      </c>
      <c r="I34" s="1">
        <v>43.94</v>
      </c>
    </row>
    <row r="35" spans="1:9" s="145" customFormat="1" ht="58.5" thickBot="1" thickTop="1">
      <c r="A35" s="103" t="s">
        <v>321</v>
      </c>
      <c r="B35" s="111" t="s">
        <v>356</v>
      </c>
      <c r="C35" s="111"/>
      <c r="D35" s="154">
        <v>900000</v>
      </c>
      <c r="E35" s="154">
        <v>0</v>
      </c>
      <c r="F35" s="349">
        <v>37986</v>
      </c>
      <c r="H35" s="146">
        <v>0</v>
      </c>
      <c r="I35" s="1">
        <v>43.94</v>
      </c>
    </row>
    <row r="36" spans="1:9" s="145" customFormat="1" ht="29.25" thickTop="1">
      <c r="A36" s="158" t="s">
        <v>322</v>
      </c>
      <c r="B36" s="159" t="s">
        <v>357</v>
      </c>
      <c r="C36" s="159"/>
      <c r="D36" s="160">
        <v>20000000</v>
      </c>
      <c r="E36" s="160">
        <v>0</v>
      </c>
      <c r="F36" s="348"/>
      <c r="H36" s="146">
        <v>0</v>
      </c>
      <c r="I36" s="1">
        <v>43.94</v>
      </c>
    </row>
    <row r="37" spans="1:9" s="1" customFormat="1" ht="15">
      <c r="A37" s="114" t="s">
        <v>323</v>
      </c>
      <c r="B37" s="114" t="s">
        <v>358</v>
      </c>
      <c r="C37" s="114" t="s">
        <v>371</v>
      </c>
      <c r="D37" s="172">
        <v>4000000</v>
      </c>
      <c r="E37" s="163">
        <f>SUM(E38:E40)</f>
        <v>1564000</v>
      </c>
      <c r="F37" s="348"/>
      <c r="H37" s="127">
        <v>2000000</v>
      </c>
      <c r="I37" s="1">
        <v>43.94</v>
      </c>
    </row>
    <row r="38" spans="1:9" s="165" customFormat="1" ht="12.75">
      <c r="A38" s="108" t="s">
        <v>324</v>
      </c>
      <c r="B38" s="108" t="s">
        <v>359</v>
      </c>
      <c r="C38" s="108"/>
      <c r="D38" s="164">
        <v>2000000</v>
      </c>
      <c r="E38" s="125">
        <v>976000</v>
      </c>
      <c r="F38" s="348"/>
      <c r="H38" s="166">
        <v>1500000</v>
      </c>
      <c r="I38" s="1">
        <v>43.94</v>
      </c>
    </row>
    <row r="39" spans="1:9" s="165" customFormat="1" ht="13.5" thickBot="1">
      <c r="A39" s="108" t="s">
        <v>325</v>
      </c>
      <c r="B39" s="108" t="s">
        <v>360</v>
      </c>
      <c r="C39" s="108"/>
      <c r="D39" s="164">
        <v>1500000</v>
      </c>
      <c r="E39" s="125">
        <v>508000</v>
      </c>
      <c r="F39" s="350"/>
      <c r="H39" s="166">
        <v>176000</v>
      </c>
      <c r="I39" s="1">
        <v>43.94</v>
      </c>
    </row>
    <row r="40" spans="1:9" s="165" customFormat="1" ht="35.25" customHeight="1" thickBot="1" thickTop="1">
      <c r="A40" s="108" t="s">
        <v>326</v>
      </c>
      <c r="B40" s="108" t="s">
        <v>354</v>
      </c>
      <c r="C40" s="108"/>
      <c r="D40" s="164">
        <v>500000</v>
      </c>
      <c r="E40" s="142">
        <v>80000</v>
      </c>
      <c r="F40" s="347">
        <v>37955</v>
      </c>
      <c r="H40" s="166"/>
      <c r="I40" s="1">
        <v>43.94</v>
      </c>
    </row>
    <row r="41" spans="1:9" s="1" customFormat="1" ht="30.75" thickTop="1">
      <c r="A41" s="103" t="s">
        <v>327</v>
      </c>
      <c r="B41" s="103" t="s">
        <v>361</v>
      </c>
      <c r="C41" s="103"/>
      <c r="D41" s="162">
        <v>4000000</v>
      </c>
      <c r="E41" s="160">
        <f>D41*0.25</f>
        <v>1000000</v>
      </c>
      <c r="F41" s="348"/>
      <c r="H41" s="127">
        <v>2000000</v>
      </c>
      <c r="I41" s="1">
        <v>43.94</v>
      </c>
    </row>
    <row r="42" spans="1:9" s="1" customFormat="1" ht="13.5" thickBot="1">
      <c r="A42" s="108" t="s">
        <v>328</v>
      </c>
      <c r="B42" s="108" t="s">
        <v>362</v>
      </c>
      <c r="C42" s="108" t="s">
        <v>373</v>
      </c>
      <c r="D42" s="164">
        <v>2000000</v>
      </c>
      <c r="E42" s="125">
        <v>1038000</v>
      </c>
      <c r="F42" s="348"/>
      <c r="H42" s="127">
        <v>2000000</v>
      </c>
      <c r="I42" s="1">
        <v>43.94</v>
      </c>
    </row>
    <row r="43" spans="1:9" s="1" customFormat="1" ht="14.25" thickBot="1" thickTop="1">
      <c r="A43" s="108" t="s">
        <v>329</v>
      </c>
      <c r="B43" s="108" t="s">
        <v>363</v>
      </c>
      <c r="C43" s="108" t="s">
        <v>374</v>
      </c>
      <c r="D43" s="167">
        <v>2000000</v>
      </c>
      <c r="E43" s="155">
        <v>1294000</v>
      </c>
      <c r="F43" s="349">
        <v>37986</v>
      </c>
      <c r="H43" s="127">
        <v>0</v>
      </c>
      <c r="I43" s="1">
        <v>43.94</v>
      </c>
    </row>
    <row r="44" spans="1:9" s="1" customFormat="1" ht="30.75" thickTop="1">
      <c r="A44" s="103" t="s">
        <v>330</v>
      </c>
      <c r="B44" s="103" t="s">
        <v>364</v>
      </c>
      <c r="C44" s="103" t="s">
        <v>371</v>
      </c>
      <c r="D44" s="162">
        <v>6000000</v>
      </c>
      <c r="E44" s="163">
        <f>SUM(E45:E48)</f>
        <v>1855000</v>
      </c>
      <c r="F44" s="347"/>
      <c r="H44" s="127">
        <v>1900000</v>
      </c>
      <c r="I44" s="1">
        <v>43.94</v>
      </c>
    </row>
    <row r="45" spans="1:9" s="1" customFormat="1" ht="25.5">
      <c r="A45" s="108" t="s">
        <v>331</v>
      </c>
      <c r="B45" s="108" t="s">
        <v>365</v>
      </c>
      <c r="C45" s="108"/>
      <c r="D45" s="164">
        <v>1900000</v>
      </c>
      <c r="E45" s="125">
        <v>625000</v>
      </c>
      <c r="F45" s="347"/>
      <c r="H45" s="127">
        <v>1800000</v>
      </c>
      <c r="I45" s="1">
        <v>43.94</v>
      </c>
    </row>
    <row r="46" spans="1:9" s="1" customFormat="1" ht="12.75">
      <c r="A46" s="108" t="s">
        <v>332</v>
      </c>
      <c r="B46" s="108" t="s">
        <v>366</v>
      </c>
      <c r="C46" s="108"/>
      <c r="D46" s="164">
        <v>1800000</v>
      </c>
      <c r="E46" s="125">
        <v>600000</v>
      </c>
      <c r="F46" s="348"/>
      <c r="H46" s="127">
        <v>1650000</v>
      </c>
      <c r="I46" s="1">
        <v>43.94</v>
      </c>
    </row>
    <row r="47" spans="1:9" s="1" customFormat="1" ht="26.25" thickBot="1">
      <c r="A47" s="108" t="s">
        <v>333</v>
      </c>
      <c r="B47" s="108" t="s">
        <v>367</v>
      </c>
      <c r="C47" s="108"/>
      <c r="D47" s="164">
        <v>1650000</v>
      </c>
      <c r="E47" s="125">
        <v>550000</v>
      </c>
      <c r="F47" s="350"/>
      <c r="H47" s="127">
        <v>0</v>
      </c>
      <c r="I47" s="1">
        <v>43.94</v>
      </c>
    </row>
    <row r="48" spans="1:9" s="1" customFormat="1" ht="54.75" thickBot="1" thickTop="1">
      <c r="A48" s="108" t="s">
        <v>334</v>
      </c>
      <c r="B48" s="108" t="s">
        <v>354</v>
      </c>
      <c r="C48" s="141"/>
      <c r="D48" s="164">
        <v>650000</v>
      </c>
      <c r="E48" s="155">
        <v>80000</v>
      </c>
      <c r="F48" s="168">
        <v>37621</v>
      </c>
      <c r="H48" s="127">
        <v>0</v>
      </c>
      <c r="I48" s="1">
        <v>43.94</v>
      </c>
    </row>
    <row r="49" spans="1:9" s="1" customFormat="1" ht="60.75" thickTop="1">
      <c r="A49" s="103" t="s">
        <v>335</v>
      </c>
      <c r="B49" s="103" t="s">
        <v>368</v>
      </c>
      <c r="C49" s="103"/>
      <c r="D49" s="162">
        <v>7347218</v>
      </c>
      <c r="E49" s="163">
        <v>0</v>
      </c>
      <c r="F49" s="5"/>
      <c r="H49" s="127">
        <f>SUM(H4:H48)</f>
        <v>27031000</v>
      </c>
      <c r="I49" s="1">
        <v>43.94</v>
      </c>
    </row>
    <row r="50" spans="1:5" ht="15">
      <c r="A50" s="113" t="s">
        <v>336</v>
      </c>
      <c r="B50" s="5"/>
      <c r="C50" s="5"/>
      <c r="D50" s="169">
        <f>D49+D44+D41+D37+D35+D34+D30+D6+D5</f>
        <v>58818979</v>
      </c>
      <c r="E50" s="170">
        <f>E49+E44+E41+E37+E35+E34+E30+E6</f>
        <v>10816000</v>
      </c>
    </row>
    <row r="52" spans="1:2" ht="12.75">
      <c r="A52" t="s">
        <v>505</v>
      </c>
      <c r="B52" t="s">
        <v>504</v>
      </c>
    </row>
  </sheetData>
  <mergeCells count="11">
    <mergeCell ref="D3:D4"/>
    <mergeCell ref="E3:E4"/>
    <mergeCell ref="F40:F42"/>
    <mergeCell ref="F43:F47"/>
    <mergeCell ref="A1:F1"/>
    <mergeCell ref="F3:F4"/>
    <mergeCell ref="F5:F32"/>
    <mergeCell ref="F35:F39"/>
    <mergeCell ref="A3:A4"/>
    <mergeCell ref="B3:B4"/>
    <mergeCell ref="C3:C4"/>
  </mergeCells>
  <printOptions/>
  <pageMargins left="0.42" right="0.26" top="0.5" bottom="0.34" header="0.25" footer="0.25"/>
  <pageSetup fitToHeight="1" fitToWidth="1" horizontalDpi="300" verticalDpi="300" orientation="portrait" paperSize="9" scale="75" r:id="rId1"/>
  <headerFooter alignWithMargins="0">
    <oddHeader>&amp;LPHARE&amp;RPríloha 6c</oddHeader>
    <oddFooter>&amp;R28.11.2001</oddFoot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J36"/>
  <sheetViews>
    <sheetView tabSelected="1" zoomScale="75" zoomScaleNormal="75" workbookViewId="0" topLeftCell="H4">
      <selection activeCell="B4" sqref="B4:J4"/>
    </sheetView>
  </sheetViews>
  <sheetFormatPr defaultColWidth="9.00390625" defaultRowHeight="12.75"/>
  <cols>
    <col min="1" max="1" width="0.6171875" style="0" customWidth="1"/>
    <col min="2" max="2" width="13.375" style="0" customWidth="1"/>
    <col min="3" max="4" width="23.75390625" style="0" customWidth="1"/>
    <col min="5" max="6" width="23.875" style="0" customWidth="1"/>
    <col min="7" max="7" width="21.00390625" style="0" customWidth="1"/>
    <col min="8" max="8" width="17.625" style="0" customWidth="1"/>
    <col min="9" max="9" width="18.625" style="0" customWidth="1"/>
    <col min="10" max="10" width="20.00390625" style="0" customWidth="1"/>
  </cols>
  <sheetData>
    <row r="2" spans="2:10" ht="12.75">
      <c r="B2" s="359" t="s">
        <v>499</v>
      </c>
      <c r="C2" s="359"/>
      <c r="D2" s="359"/>
      <c r="E2" s="359"/>
      <c r="F2" s="359"/>
      <c r="G2" s="359"/>
      <c r="H2" s="359"/>
      <c r="I2" s="336"/>
      <c r="J2" s="336"/>
    </row>
    <row r="3" spans="2:8" ht="12.75">
      <c r="B3" s="189"/>
      <c r="D3" s="189"/>
      <c r="E3" s="189"/>
      <c r="F3" s="189"/>
      <c r="G3" s="189"/>
      <c r="H3" s="189"/>
    </row>
    <row r="4" spans="2:10" ht="12.75">
      <c r="B4" s="359" t="s">
        <v>478</v>
      </c>
      <c r="C4" s="359"/>
      <c r="D4" s="359"/>
      <c r="E4" s="359"/>
      <c r="F4" s="359"/>
      <c r="G4" s="359"/>
      <c r="H4" s="359"/>
      <c r="I4" s="359"/>
      <c r="J4" s="359"/>
    </row>
    <row r="6" spans="2:10" ht="12.75">
      <c r="B6" s="360" t="s">
        <v>382</v>
      </c>
      <c r="C6" s="361"/>
      <c r="D6" s="190" t="s">
        <v>457</v>
      </c>
      <c r="E6" s="190" t="s">
        <v>479</v>
      </c>
      <c r="F6" s="191" t="s">
        <v>458</v>
      </c>
      <c r="G6" s="362" t="s">
        <v>459</v>
      </c>
      <c r="H6" s="363"/>
      <c r="I6" s="364" t="s">
        <v>462</v>
      </c>
      <c r="J6" s="364" t="s">
        <v>481</v>
      </c>
    </row>
    <row r="7" spans="2:10" ht="25.5">
      <c r="B7" s="288" t="s">
        <v>122</v>
      </c>
      <c r="C7" s="193" t="s">
        <v>442</v>
      </c>
      <c r="D7" s="194" t="s">
        <v>114</v>
      </c>
      <c r="E7" s="194" t="s">
        <v>114</v>
      </c>
      <c r="F7" s="195" t="s">
        <v>114</v>
      </c>
      <c r="G7" s="195" t="s">
        <v>114</v>
      </c>
      <c r="H7" s="196" t="s">
        <v>460</v>
      </c>
      <c r="I7" s="365"/>
      <c r="J7" s="365"/>
    </row>
    <row r="8" spans="2:10" ht="15" customHeight="1">
      <c r="B8" s="285" t="s">
        <v>413</v>
      </c>
      <c r="C8" s="6" t="s">
        <v>500</v>
      </c>
      <c r="D8" s="300">
        <v>6427900</v>
      </c>
      <c r="E8" s="183" t="s">
        <v>383</v>
      </c>
      <c r="F8" s="299" t="s">
        <v>383</v>
      </c>
      <c r="G8" s="183" t="s">
        <v>383</v>
      </c>
      <c r="H8" s="299" t="s">
        <v>383</v>
      </c>
      <c r="I8" s="183" t="s">
        <v>383</v>
      </c>
      <c r="J8" s="316" t="s">
        <v>449</v>
      </c>
    </row>
    <row r="9" spans="2:10" ht="15" customHeight="1">
      <c r="B9" s="210" t="s">
        <v>432</v>
      </c>
      <c r="C9" s="147" t="s">
        <v>125</v>
      </c>
      <c r="D9" s="198">
        <v>3800000</v>
      </c>
      <c r="E9" s="199">
        <v>0</v>
      </c>
      <c r="F9" s="199">
        <v>0</v>
      </c>
      <c r="G9" s="199">
        <v>0</v>
      </c>
      <c r="H9" s="218">
        <f aca="true" t="shared" si="0" ref="H9:H19">G9/D9*100</f>
        <v>0</v>
      </c>
      <c r="I9" s="211">
        <v>0</v>
      </c>
      <c r="J9" s="297" t="s">
        <v>24</v>
      </c>
    </row>
    <row r="10" spans="2:10" ht="17.25" customHeight="1">
      <c r="B10" s="210" t="s">
        <v>433</v>
      </c>
      <c r="C10" s="147" t="s">
        <v>338</v>
      </c>
      <c r="D10" s="199">
        <v>6500000</v>
      </c>
      <c r="E10" s="199">
        <v>79160</v>
      </c>
      <c r="F10" s="199">
        <v>64000</v>
      </c>
      <c r="G10" s="199">
        <v>0</v>
      </c>
      <c r="H10" s="218">
        <f t="shared" si="0"/>
        <v>0</v>
      </c>
      <c r="I10" s="211">
        <v>64015.26</v>
      </c>
      <c r="J10" s="297" t="s">
        <v>24</v>
      </c>
    </row>
    <row r="11" spans="2:10" ht="15.75" customHeight="1">
      <c r="B11" s="214" t="s">
        <v>434</v>
      </c>
      <c r="C11" s="5" t="s">
        <v>180</v>
      </c>
      <c r="D11" s="215">
        <v>1000000</v>
      </c>
      <c r="E11" s="215">
        <v>0</v>
      </c>
      <c r="F11" s="199">
        <v>0</v>
      </c>
      <c r="G11" s="199">
        <v>0</v>
      </c>
      <c r="H11" s="218">
        <f t="shared" si="0"/>
        <v>0</v>
      </c>
      <c r="I11" s="215">
        <v>0</v>
      </c>
      <c r="J11" s="297" t="s">
        <v>24</v>
      </c>
    </row>
    <row r="12" spans="2:10" ht="18" customHeight="1">
      <c r="B12" s="214" t="s">
        <v>435</v>
      </c>
      <c r="C12" s="5" t="s">
        <v>132</v>
      </c>
      <c r="D12" s="215">
        <v>1000000</v>
      </c>
      <c r="E12" s="215">
        <v>0</v>
      </c>
      <c r="F12" s="199">
        <v>0</v>
      </c>
      <c r="G12" s="199">
        <v>0</v>
      </c>
      <c r="H12" s="218">
        <f t="shared" si="0"/>
        <v>0</v>
      </c>
      <c r="I12" s="215">
        <v>0</v>
      </c>
      <c r="J12" s="297" t="s">
        <v>24</v>
      </c>
    </row>
    <row r="13" spans="2:10" ht="27.75" customHeight="1">
      <c r="B13" s="214" t="s">
        <v>436</v>
      </c>
      <c r="C13" s="5" t="s">
        <v>342</v>
      </c>
      <c r="D13" s="215">
        <v>1500000</v>
      </c>
      <c r="E13" s="215">
        <v>0</v>
      </c>
      <c r="F13" s="199">
        <v>0</v>
      </c>
      <c r="G13" s="181">
        <v>0</v>
      </c>
      <c r="H13" s="218">
        <f t="shared" si="0"/>
        <v>0</v>
      </c>
      <c r="I13" s="215">
        <v>0</v>
      </c>
      <c r="J13" s="297" t="s">
        <v>24</v>
      </c>
    </row>
    <row r="14" spans="2:10" ht="16.5" customHeight="1">
      <c r="B14" s="214" t="s">
        <v>437</v>
      </c>
      <c r="C14" s="5" t="s">
        <v>141</v>
      </c>
      <c r="D14" s="215">
        <v>900000</v>
      </c>
      <c r="E14" s="215">
        <v>198956</v>
      </c>
      <c r="F14" s="199">
        <v>100000</v>
      </c>
      <c r="G14" s="199">
        <v>0</v>
      </c>
      <c r="H14" s="218">
        <f t="shared" si="0"/>
        <v>0</v>
      </c>
      <c r="I14" s="215">
        <v>99979</v>
      </c>
      <c r="J14" s="297" t="s">
        <v>24</v>
      </c>
    </row>
    <row r="15" spans="2:10" ht="24.75" customHeight="1">
      <c r="B15" s="214" t="s">
        <v>438</v>
      </c>
      <c r="C15" s="5" t="s">
        <v>345</v>
      </c>
      <c r="D15" s="215">
        <v>6500000</v>
      </c>
      <c r="E15" s="215">
        <v>1549189</v>
      </c>
      <c r="F15" s="199">
        <v>670000</v>
      </c>
      <c r="G15" s="199">
        <v>317043.47</v>
      </c>
      <c r="H15" s="218">
        <f t="shared" si="0"/>
        <v>4.8775918461538454</v>
      </c>
      <c r="I15" s="215">
        <v>352992.27</v>
      </c>
      <c r="J15" s="297" t="s">
        <v>24</v>
      </c>
    </row>
    <row r="16" spans="2:10" ht="24.75" customHeight="1">
      <c r="B16" s="214" t="s">
        <v>439</v>
      </c>
      <c r="C16" s="5" t="s">
        <v>346</v>
      </c>
      <c r="D16" s="215">
        <v>6300000</v>
      </c>
      <c r="E16" s="215">
        <v>0</v>
      </c>
      <c r="F16" s="199">
        <v>0</v>
      </c>
      <c r="G16" s="199">
        <v>0</v>
      </c>
      <c r="H16" s="218">
        <f t="shared" si="0"/>
        <v>0</v>
      </c>
      <c r="I16" s="215">
        <v>0</v>
      </c>
      <c r="J16" s="297" t="s">
        <v>24</v>
      </c>
    </row>
    <row r="17" spans="2:10" ht="38.25" customHeight="1">
      <c r="B17" s="214" t="s">
        <v>440</v>
      </c>
      <c r="C17" s="5" t="s">
        <v>350</v>
      </c>
      <c r="D17" s="215">
        <v>500000</v>
      </c>
      <c r="E17" s="215">
        <v>0</v>
      </c>
      <c r="F17" s="199">
        <v>0</v>
      </c>
      <c r="G17" s="199">
        <v>0</v>
      </c>
      <c r="H17" s="218">
        <f t="shared" si="0"/>
        <v>0</v>
      </c>
      <c r="I17" s="215">
        <v>0</v>
      </c>
      <c r="J17" s="297" t="s">
        <v>24</v>
      </c>
    </row>
    <row r="18" spans="2:10" ht="15.75" customHeight="1">
      <c r="B18" s="355" t="s">
        <v>501</v>
      </c>
      <c r="C18" s="355"/>
      <c r="D18" s="217">
        <f>SUM(D9:D17)</f>
        <v>28000000</v>
      </c>
      <c r="E18" s="217">
        <f>0+E9+E10+E11+E12+E13+E14+E15+E16+E17</f>
        <v>1827305</v>
      </c>
      <c r="F18" s="218">
        <f>SUM(F9:F17)</f>
        <v>834000</v>
      </c>
      <c r="G18" s="218">
        <f>SUM(G9:G17)</f>
        <v>317043.47</v>
      </c>
      <c r="H18" s="218">
        <f t="shared" si="0"/>
        <v>1.132298107142857</v>
      </c>
      <c r="I18" s="218">
        <f>SUM(I9:I17)</f>
        <v>516986.53</v>
      </c>
      <c r="J18" s="298" t="s">
        <v>24</v>
      </c>
    </row>
    <row r="19" spans="2:10" ht="27" customHeight="1">
      <c r="B19" s="6" t="s">
        <v>415</v>
      </c>
      <c r="C19" s="5" t="s">
        <v>386</v>
      </c>
      <c r="D19" s="215">
        <v>2000000</v>
      </c>
      <c r="E19" s="215">
        <v>0</v>
      </c>
      <c r="F19" s="198">
        <v>0</v>
      </c>
      <c r="G19" s="199">
        <v>0</v>
      </c>
      <c r="H19" s="199">
        <f t="shared" si="0"/>
        <v>0</v>
      </c>
      <c r="I19" s="205">
        <v>0</v>
      </c>
      <c r="J19" s="297" t="s">
        <v>24</v>
      </c>
    </row>
    <row r="20" spans="2:10" ht="52.5" customHeight="1">
      <c r="B20" s="6" t="s">
        <v>320</v>
      </c>
      <c r="C20" s="5" t="s">
        <v>453</v>
      </c>
      <c r="D20" s="215">
        <v>143861</v>
      </c>
      <c r="E20" s="313" t="s">
        <v>383</v>
      </c>
      <c r="F20" s="278" t="s">
        <v>383</v>
      </c>
      <c r="G20" s="279" t="s">
        <v>383</v>
      </c>
      <c r="H20" s="279" t="s">
        <v>383</v>
      </c>
      <c r="I20" s="314" t="s">
        <v>383</v>
      </c>
      <c r="J20" s="297" t="s">
        <v>449</v>
      </c>
    </row>
    <row r="21" spans="2:10" ht="53.25" customHeight="1">
      <c r="B21" s="6" t="s">
        <v>321</v>
      </c>
      <c r="C21" s="5" t="s">
        <v>454</v>
      </c>
      <c r="D21" s="215">
        <v>900000</v>
      </c>
      <c r="E21" s="215"/>
      <c r="F21" s="198">
        <v>20000</v>
      </c>
      <c r="G21" s="199">
        <v>963.08</v>
      </c>
      <c r="H21" s="199">
        <f>SUM(G21/D21)</f>
        <v>0.001070088888888889</v>
      </c>
      <c r="I21" s="205">
        <v>19033.62</v>
      </c>
      <c r="J21" s="297" t="s">
        <v>163</v>
      </c>
    </row>
    <row r="22" spans="2:10" ht="27" customHeight="1">
      <c r="B22" s="212" t="s">
        <v>416</v>
      </c>
      <c r="C22" s="147" t="s">
        <v>387</v>
      </c>
      <c r="D22" s="211">
        <v>4000000</v>
      </c>
      <c r="E22" s="211">
        <v>0</v>
      </c>
      <c r="F22" s="287">
        <v>0</v>
      </c>
      <c r="G22" s="296">
        <v>0</v>
      </c>
      <c r="H22" s="296">
        <v>0</v>
      </c>
      <c r="I22" s="296">
        <v>0</v>
      </c>
      <c r="J22" s="297" t="s">
        <v>24</v>
      </c>
    </row>
    <row r="23" spans="2:10" ht="26.25" customHeight="1">
      <c r="B23" s="212" t="s">
        <v>327</v>
      </c>
      <c r="C23" s="147" t="s">
        <v>502</v>
      </c>
      <c r="D23" s="211">
        <v>4000000</v>
      </c>
      <c r="E23" s="211">
        <v>0</v>
      </c>
      <c r="F23" s="287">
        <v>0</v>
      </c>
      <c r="G23" s="296">
        <v>0</v>
      </c>
      <c r="H23" s="296">
        <v>0</v>
      </c>
      <c r="I23" s="296">
        <v>0</v>
      </c>
      <c r="J23" s="297" t="s">
        <v>24</v>
      </c>
    </row>
    <row r="24" spans="2:10" ht="25.5" customHeight="1">
      <c r="B24" s="212" t="s">
        <v>417</v>
      </c>
      <c r="C24" s="147" t="s">
        <v>385</v>
      </c>
      <c r="D24" s="211">
        <v>6000000</v>
      </c>
      <c r="E24" s="211">
        <v>2000</v>
      </c>
      <c r="F24" s="287">
        <v>2000</v>
      </c>
      <c r="G24" s="296">
        <v>1654.61</v>
      </c>
      <c r="H24" s="296">
        <v>0</v>
      </c>
      <c r="I24" s="296">
        <v>324.48</v>
      </c>
      <c r="J24" s="297" t="s">
        <v>24</v>
      </c>
    </row>
    <row r="25" spans="2:10" ht="12.75" hidden="1">
      <c r="B25" s="212"/>
      <c r="C25" s="147"/>
      <c r="D25" s="211"/>
      <c r="E25" s="211"/>
      <c r="F25" s="287"/>
      <c r="G25" s="296"/>
      <c r="H25" s="296"/>
      <c r="I25" s="296"/>
      <c r="J25" s="297"/>
    </row>
    <row r="26" spans="2:10" ht="102">
      <c r="B26" s="212" t="s">
        <v>335</v>
      </c>
      <c r="C26" s="147" t="s">
        <v>455</v>
      </c>
      <c r="D26" s="211">
        <v>7347218</v>
      </c>
      <c r="E26" s="315" t="s">
        <v>383</v>
      </c>
      <c r="F26" s="278" t="s">
        <v>383</v>
      </c>
      <c r="G26" s="279" t="s">
        <v>383</v>
      </c>
      <c r="H26" s="279" t="s">
        <v>383</v>
      </c>
      <c r="I26" s="279" t="s">
        <v>383</v>
      </c>
      <c r="J26" s="297" t="s">
        <v>449</v>
      </c>
    </row>
    <row r="27" spans="2:10" ht="15.75" customHeight="1">
      <c r="B27" s="219" t="s">
        <v>441</v>
      </c>
      <c r="C27" s="220"/>
      <c r="D27" s="221">
        <f>SUM(D8+D18+D19+D20+D21+D22+D23+D24+D26)</f>
        <v>58818979</v>
      </c>
      <c r="E27" s="221">
        <f>SUM(E18+E19+E21+E22+E23+E24)</f>
        <v>1829305</v>
      </c>
      <c r="F27" s="221">
        <f>SUM(F24+F23+F22+F21+F19+F18)</f>
        <v>856000</v>
      </c>
      <c r="G27" s="221">
        <f>SUM(G18+G19+G21+G24)</f>
        <v>319661.16</v>
      </c>
      <c r="H27" s="221">
        <f>G27/D27*100</f>
        <v>0.5434660129003599</v>
      </c>
      <c r="I27" s="221">
        <f>SUM(I18+I19+I21+I22+I23+I24)</f>
        <v>536344.63</v>
      </c>
      <c r="J27" s="219"/>
    </row>
    <row r="28" spans="2:10" ht="15" hidden="1">
      <c r="B28" s="216"/>
      <c r="C28" s="224"/>
      <c r="D28" s="217"/>
      <c r="E28" s="217"/>
      <c r="F28" s="218"/>
      <c r="G28" s="218"/>
      <c r="H28" s="218"/>
      <c r="I28" s="225"/>
      <c r="J28" s="216"/>
    </row>
    <row r="29" spans="2:10" ht="12.75" hidden="1">
      <c r="B29" s="7"/>
      <c r="C29" s="113"/>
      <c r="D29" s="226"/>
      <c r="E29" s="226"/>
      <c r="F29" s="209"/>
      <c r="G29" s="209"/>
      <c r="H29" s="209"/>
      <c r="I29" s="226">
        <v>8768.37</v>
      </c>
      <c r="J29" s="7" t="s">
        <v>392</v>
      </c>
    </row>
    <row r="30" spans="2:10" ht="12.75" hidden="1">
      <c r="B30" s="6"/>
      <c r="C30" s="5"/>
      <c r="D30" s="205"/>
      <c r="E30" s="205"/>
      <c r="F30" s="199"/>
      <c r="G30" s="199"/>
      <c r="H30" s="199"/>
      <c r="I30" s="226"/>
      <c r="J30" s="6"/>
    </row>
    <row r="31" spans="2:10" ht="12.75" hidden="1">
      <c r="B31" s="6"/>
      <c r="C31" s="5"/>
      <c r="D31" s="215"/>
      <c r="E31" s="215"/>
      <c r="F31" s="199"/>
      <c r="G31" s="181"/>
      <c r="H31" s="199"/>
      <c r="I31" s="215">
        <v>7439.55</v>
      </c>
      <c r="J31" s="6" t="s">
        <v>24</v>
      </c>
    </row>
    <row r="32" spans="2:10" ht="12.75" hidden="1">
      <c r="B32" s="6"/>
      <c r="C32" s="5"/>
      <c r="D32" s="215"/>
      <c r="E32" s="198"/>
      <c r="F32" s="198"/>
      <c r="G32" s="199"/>
      <c r="H32" s="199"/>
      <c r="I32" s="215">
        <v>198488.9</v>
      </c>
      <c r="J32" s="6" t="s">
        <v>31</v>
      </c>
    </row>
    <row r="33" spans="2:10" ht="12.75" hidden="1">
      <c r="B33" s="356"/>
      <c r="C33" s="356"/>
      <c r="D33" s="228"/>
      <c r="E33" s="228"/>
      <c r="F33" s="228"/>
      <c r="G33" s="228"/>
      <c r="H33" s="228"/>
      <c r="I33" s="229">
        <f>SUBTOTAL(9,I31:I32)</f>
        <v>205928.44999999998</v>
      </c>
      <c r="J33" s="7"/>
    </row>
    <row r="34" spans="2:10" ht="12.75" hidden="1">
      <c r="B34" s="6"/>
      <c r="C34" s="230"/>
      <c r="D34" s="205"/>
      <c r="E34" s="205"/>
      <c r="F34" s="231"/>
      <c r="G34" s="231"/>
      <c r="H34" s="231"/>
      <c r="I34" s="232"/>
      <c r="J34" s="6"/>
    </row>
    <row r="35" spans="2:10" ht="12.75" hidden="1">
      <c r="B35" s="7"/>
      <c r="C35" s="113"/>
      <c r="D35" s="226"/>
      <c r="E35" s="226"/>
      <c r="F35" s="209"/>
      <c r="G35" s="209"/>
      <c r="H35" s="209"/>
      <c r="I35" s="182">
        <v>36473.01</v>
      </c>
      <c r="J35" s="7" t="s">
        <v>24</v>
      </c>
    </row>
    <row r="36" spans="2:10" ht="15" hidden="1">
      <c r="B36" s="357"/>
      <c r="C36" s="358"/>
      <c r="D36" s="233"/>
      <c r="E36" s="233"/>
      <c r="F36" s="233"/>
      <c r="G36" s="233"/>
      <c r="H36" s="234"/>
      <c r="I36" s="233">
        <f>I27+I29+I33+I35</f>
        <v>787514.46</v>
      </c>
      <c r="J36" s="6"/>
    </row>
  </sheetData>
  <mergeCells count="9">
    <mergeCell ref="B2:J2"/>
    <mergeCell ref="B6:C6"/>
    <mergeCell ref="G6:H6"/>
    <mergeCell ref="I6:I7"/>
    <mergeCell ref="J6:J7"/>
    <mergeCell ref="B18:C18"/>
    <mergeCell ref="B33:C33"/>
    <mergeCell ref="B36:C36"/>
    <mergeCell ref="B4:J4"/>
  </mergeCells>
  <printOptions/>
  <pageMargins left="0.75" right="0.75" top="1" bottom="1" header="0.4921259845" footer="0.4921259845"/>
  <pageSetup horizontalDpi="300" verticalDpi="300" orientation="landscape" paperSize="9" scale="65" r:id="rId1"/>
  <headerFooter alignWithMargins="0">
    <oddHeader>&amp;LPHARE&amp;RPríloha 10c</oddHeader>
    <oddFooter>&amp;R28.11.2001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K15"/>
  <sheetViews>
    <sheetView workbookViewId="0" topLeftCell="A5">
      <selection activeCell="H17" sqref="H17"/>
    </sheetView>
  </sheetViews>
  <sheetFormatPr defaultColWidth="9.00390625" defaultRowHeight="12.75"/>
  <cols>
    <col min="1" max="1" width="12.75390625" style="0" customWidth="1"/>
    <col min="2" max="2" width="30.125" style="0" customWidth="1"/>
    <col min="3" max="3" width="19.00390625" style="0" customWidth="1"/>
    <col min="4" max="4" width="19.75390625" style="0" customWidth="1"/>
    <col min="5" max="5" width="18.00390625" style="0" customWidth="1"/>
    <col min="6" max="6" width="13.625" style="0" customWidth="1"/>
    <col min="7" max="7" width="14.375" style="0" customWidth="1"/>
  </cols>
  <sheetData>
    <row r="5" spans="1:7" ht="14.25">
      <c r="A5" s="366" t="s">
        <v>475</v>
      </c>
      <c r="B5" s="366"/>
      <c r="C5" s="366"/>
      <c r="D5" s="366"/>
      <c r="E5" s="366"/>
      <c r="F5" s="366"/>
      <c r="G5" s="366"/>
    </row>
    <row r="6" spans="1:7" ht="12.75">
      <c r="A6" s="189"/>
      <c r="C6" s="189"/>
      <c r="D6" s="189"/>
      <c r="E6" s="189"/>
      <c r="F6" s="189"/>
      <c r="G6" s="189"/>
    </row>
    <row r="7" spans="1:7" ht="12.75">
      <c r="A7" s="359" t="s">
        <v>456</v>
      </c>
      <c r="B7" s="336"/>
      <c r="C7" s="336"/>
      <c r="D7" s="336"/>
      <c r="E7" s="336"/>
      <c r="F7" s="336"/>
      <c r="G7" s="336"/>
    </row>
    <row r="9" spans="1:8" ht="18" customHeight="1">
      <c r="A9" s="360" t="s">
        <v>382</v>
      </c>
      <c r="B9" s="361"/>
      <c r="C9" s="190" t="s">
        <v>457</v>
      </c>
      <c r="D9" s="191" t="s">
        <v>458</v>
      </c>
      <c r="E9" s="362" t="s">
        <v>459</v>
      </c>
      <c r="F9" s="363"/>
      <c r="G9" s="364" t="s">
        <v>476</v>
      </c>
      <c r="H9" s="75"/>
    </row>
    <row r="10" spans="1:8" ht="25.5" customHeight="1">
      <c r="A10" s="192" t="s">
        <v>122</v>
      </c>
      <c r="B10" s="193" t="s">
        <v>461</v>
      </c>
      <c r="C10" s="194" t="s">
        <v>114</v>
      </c>
      <c r="D10" s="195" t="s">
        <v>114</v>
      </c>
      <c r="E10" s="195" t="s">
        <v>114</v>
      </c>
      <c r="F10" s="196" t="s">
        <v>460</v>
      </c>
      <c r="G10" s="345"/>
      <c r="H10" s="75"/>
    </row>
    <row r="11" spans="1:11" ht="21" customHeight="1">
      <c r="A11" s="197" t="s">
        <v>381</v>
      </c>
      <c r="B11" s="108" t="s">
        <v>419</v>
      </c>
      <c r="C11" s="198">
        <v>45900000</v>
      </c>
      <c r="D11" s="199">
        <v>25601078.27</v>
      </c>
      <c r="E11" s="199">
        <v>26799769</v>
      </c>
      <c r="F11" s="199">
        <f>E11/C11*100</f>
        <v>58.3872962962963</v>
      </c>
      <c r="G11" s="200">
        <v>9143.3</v>
      </c>
      <c r="H11" s="271"/>
      <c r="I11" s="201"/>
      <c r="J11" s="202"/>
      <c r="K11" s="185"/>
    </row>
    <row r="12" spans="1:11" ht="21.75" customHeight="1">
      <c r="A12" s="40">
        <v>9812</v>
      </c>
      <c r="B12" s="108" t="s">
        <v>421</v>
      </c>
      <c r="C12" s="199">
        <v>15000000</v>
      </c>
      <c r="D12" s="199">
        <v>14093352</v>
      </c>
      <c r="E12" s="199">
        <v>14098242</v>
      </c>
      <c r="F12" s="199">
        <f>E12/C12*100</f>
        <v>93.98828</v>
      </c>
      <c r="G12" s="203">
        <v>899.98</v>
      </c>
      <c r="H12" s="271"/>
      <c r="I12" s="204"/>
      <c r="J12" s="204"/>
      <c r="K12" s="204"/>
    </row>
    <row r="13" spans="1:11" ht="18" customHeight="1">
      <c r="A13" s="22">
        <v>9813</v>
      </c>
      <c r="B13" s="108" t="s">
        <v>384</v>
      </c>
      <c r="C13" s="205">
        <v>7502000</v>
      </c>
      <c r="D13" s="287" t="s">
        <v>418</v>
      </c>
      <c r="E13" s="198">
        <v>5570900</v>
      </c>
      <c r="F13" s="199">
        <f>E13/C13*100</f>
        <v>74.25886430285257</v>
      </c>
      <c r="G13" s="203">
        <v>457.1</v>
      </c>
      <c r="H13" s="271"/>
      <c r="I13" s="204"/>
      <c r="J13" s="204"/>
      <c r="K13" s="204"/>
    </row>
    <row r="14" spans="1:11" ht="25.5">
      <c r="A14" s="22">
        <v>9814</v>
      </c>
      <c r="B14" s="108" t="s">
        <v>420</v>
      </c>
      <c r="C14" s="205">
        <v>5000000</v>
      </c>
      <c r="D14" s="199">
        <v>2996113</v>
      </c>
      <c r="E14" s="199">
        <v>2999777</v>
      </c>
      <c r="F14" s="199">
        <f>E14/C14*100</f>
        <v>59.995540000000005</v>
      </c>
      <c r="G14" s="206">
        <v>63.61</v>
      </c>
      <c r="H14" s="271"/>
      <c r="I14" s="204"/>
      <c r="J14" s="204"/>
      <c r="K14" s="204"/>
    </row>
    <row r="15" spans="1:8" ht="18" customHeight="1">
      <c r="A15" s="207" t="s">
        <v>441</v>
      </c>
      <c r="B15" s="208"/>
      <c r="C15" s="182">
        <f>SUM(C11:C14)</f>
        <v>73402000</v>
      </c>
      <c r="D15" s="182">
        <v>48254109.27</v>
      </c>
      <c r="E15" s="182">
        <f>SUM(E11:E14)</f>
        <v>49468688</v>
      </c>
      <c r="F15" s="209">
        <f>E15/C15*100</f>
        <v>67.39419634342389</v>
      </c>
      <c r="G15" s="182">
        <f>SUM(G11:G14)</f>
        <v>10563.99</v>
      </c>
      <c r="H15" s="75"/>
    </row>
  </sheetData>
  <mergeCells count="5">
    <mergeCell ref="A9:B9"/>
    <mergeCell ref="E9:F9"/>
    <mergeCell ref="A5:G5"/>
    <mergeCell ref="G9:G10"/>
    <mergeCell ref="A7:G7"/>
  </mergeCells>
  <printOptions/>
  <pageMargins left="0.69" right="0.47" top="1" bottom="1" header="0.4921259845" footer="0.4921259845"/>
  <pageSetup horizontalDpi="300" verticalDpi="300" orientation="landscape" paperSize="9" r:id="rId1"/>
  <headerFooter alignWithMargins="0">
    <oddHeader>&amp;LPHARE&amp;RPríloha 9a</oddHeader>
    <oddFooter>&amp;R28.11.2001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workbookViewId="0" topLeftCell="A1">
      <selection activeCell="A1" sqref="A1:I1"/>
    </sheetView>
  </sheetViews>
  <sheetFormatPr defaultColWidth="9.00390625" defaultRowHeight="12.75"/>
  <cols>
    <col min="1" max="1" width="13.125" style="0" customWidth="1"/>
    <col min="2" max="2" width="23.125" style="0" customWidth="1"/>
    <col min="3" max="3" width="16.00390625" style="0" bestFit="1" customWidth="1"/>
    <col min="4" max="4" width="16.375" style="0" customWidth="1"/>
    <col min="5" max="5" width="18.625" style="0" bestFit="1" customWidth="1"/>
    <col min="6" max="6" width="16.75390625" style="0" customWidth="1"/>
    <col min="7" max="7" width="9.625" style="0" customWidth="1"/>
    <col min="8" max="8" width="14.625" style="0" customWidth="1"/>
    <col min="9" max="9" width="9.75390625" style="0" customWidth="1"/>
    <col min="10" max="10" width="2.75390625" style="0" customWidth="1"/>
  </cols>
  <sheetData>
    <row r="1" spans="1:9" ht="12.75">
      <c r="A1" s="359" t="s">
        <v>477</v>
      </c>
      <c r="B1" s="359"/>
      <c r="C1" s="359"/>
      <c r="D1" s="359"/>
      <c r="E1" s="359"/>
      <c r="F1" s="359"/>
      <c r="G1" s="359"/>
      <c r="H1" s="337"/>
      <c r="I1" s="337"/>
    </row>
    <row r="2" spans="1:7" ht="12.75">
      <c r="A2" s="189"/>
      <c r="C2" s="189"/>
      <c r="D2" s="189"/>
      <c r="E2" s="189"/>
      <c r="F2" s="189"/>
      <c r="G2" s="189"/>
    </row>
    <row r="3" spans="1:9" ht="12.75" customHeight="1">
      <c r="A3" s="359" t="s">
        <v>478</v>
      </c>
      <c r="B3" s="359"/>
      <c r="C3" s="359"/>
      <c r="D3" s="359"/>
      <c r="E3" s="359"/>
      <c r="F3" s="359"/>
      <c r="G3" s="359"/>
      <c r="H3" s="359"/>
      <c r="I3" s="359"/>
    </row>
    <row r="5" spans="1:9" ht="12.75">
      <c r="A5" s="360" t="s">
        <v>382</v>
      </c>
      <c r="B5" s="361"/>
      <c r="C5" s="190" t="s">
        <v>457</v>
      </c>
      <c r="D5" s="190" t="s">
        <v>479</v>
      </c>
      <c r="E5" s="191" t="s">
        <v>458</v>
      </c>
      <c r="F5" s="362" t="s">
        <v>459</v>
      </c>
      <c r="G5" s="363"/>
      <c r="H5" s="364" t="s">
        <v>480</v>
      </c>
      <c r="I5" s="364" t="s">
        <v>481</v>
      </c>
    </row>
    <row r="6" spans="1:9" ht="27" customHeight="1">
      <c r="A6" s="288" t="s">
        <v>122</v>
      </c>
      <c r="B6" s="193" t="s">
        <v>461</v>
      </c>
      <c r="C6" s="194" t="s">
        <v>114</v>
      </c>
      <c r="D6" s="194" t="s">
        <v>114</v>
      </c>
      <c r="E6" s="195" t="s">
        <v>114</v>
      </c>
      <c r="F6" s="195" t="s">
        <v>114</v>
      </c>
      <c r="G6" s="196" t="s">
        <v>460</v>
      </c>
      <c r="H6" s="345"/>
      <c r="I6" s="345"/>
    </row>
    <row r="7" spans="1:12" s="213" customFormat="1" ht="18" customHeight="1">
      <c r="A7" s="210" t="s">
        <v>2</v>
      </c>
      <c r="B7" s="147" t="s">
        <v>125</v>
      </c>
      <c r="C7" s="198">
        <v>1500000</v>
      </c>
      <c r="D7" s="296" t="s">
        <v>447</v>
      </c>
      <c r="E7" s="199">
        <v>700055</v>
      </c>
      <c r="F7" s="199">
        <v>696367.4</v>
      </c>
      <c r="G7" s="199">
        <f aca="true" t="shared" si="0" ref="G7:G16">F7/C7*100</f>
        <v>46.42449333333333</v>
      </c>
      <c r="H7" s="307" t="s">
        <v>445</v>
      </c>
      <c r="I7" s="212" t="s">
        <v>24</v>
      </c>
      <c r="J7" s="204"/>
      <c r="K7" s="185"/>
      <c r="L7" s="185"/>
    </row>
    <row r="8" spans="1:12" s="213" customFormat="1" ht="17.25" customHeight="1">
      <c r="A8" s="210" t="s">
        <v>4</v>
      </c>
      <c r="B8" s="147" t="s">
        <v>482</v>
      </c>
      <c r="C8" s="199">
        <v>3500000</v>
      </c>
      <c r="D8" s="199">
        <v>3491742.06</v>
      </c>
      <c r="E8" s="199">
        <v>2981000</v>
      </c>
      <c r="F8" s="199">
        <v>2982739.51</v>
      </c>
      <c r="G8" s="199">
        <f t="shared" si="0"/>
        <v>85.22112885714284</v>
      </c>
      <c r="H8" s="211">
        <v>746.54</v>
      </c>
      <c r="I8" s="212" t="s">
        <v>24</v>
      </c>
      <c r="J8" s="204"/>
      <c r="K8" s="185"/>
      <c r="L8" s="185"/>
    </row>
    <row r="9" spans="1:12" ht="25.5">
      <c r="A9" s="214" t="s">
        <v>388</v>
      </c>
      <c r="B9" s="5" t="s">
        <v>130</v>
      </c>
      <c r="C9" s="215">
        <v>17000000</v>
      </c>
      <c r="D9" s="215">
        <v>16335367.75</v>
      </c>
      <c r="E9" s="199">
        <v>10516550</v>
      </c>
      <c r="F9" s="199">
        <v>10059713.12</v>
      </c>
      <c r="G9" s="199">
        <f t="shared" si="0"/>
        <v>59.17478305882352</v>
      </c>
      <c r="H9" s="215">
        <v>72051.74</v>
      </c>
      <c r="I9" s="212" t="s">
        <v>24</v>
      </c>
      <c r="J9" s="185"/>
      <c r="K9" s="185"/>
      <c r="L9" s="185"/>
    </row>
    <row r="10" spans="1:12" ht="25.5">
      <c r="A10" s="214" t="s">
        <v>11</v>
      </c>
      <c r="B10" s="5" t="s">
        <v>282</v>
      </c>
      <c r="C10" s="215">
        <v>5200000</v>
      </c>
      <c r="D10" s="305" t="s">
        <v>443</v>
      </c>
      <c r="E10" s="199">
        <v>4153644</v>
      </c>
      <c r="F10" s="199">
        <v>4152206.24</v>
      </c>
      <c r="G10" s="199">
        <f t="shared" si="0"/>
        <v>79.85012</v>
      </c>
      <c r="H10" s="215">
        <v>3094.9</v>
      </c>
      <c r="I10" s="212" t="s">
        <v>24</v>
      </c>
      <c r="J10" s="185"/>
      <c r="K10" s="185"/>
      <c r="L10" s="185"/>
    </row>
    <row r="11" spans="1:12" ht="25.5">
      <c r="A11" s="214" t="s">
        <v>18</v>
      </c>
      <c r="B11" s="5" t="s">
        <v>483</v>
      </c>
      <c r="C11" s="215">
        <v>2500000</v>
      </c>
      <c r="D11" s="215">
        <v>2436874.24</v>
      </c>
      <c r="E11" s="199">
        <v>1687520</v>
      </c>
      <c r="F11" s="181">
        <v>1678314.57</v>
      </c>
      <c r="G11" s="199">
        <f t="shared" si="0"/>
        <v>67.13258280000001</v>
      </c>
      <c r="H11" s="305" t="s">
        <v>446</v>
      </c>
      <c r="I11" s="212" t="s">
        <v>24</v>
      </c>
      <c r="J11" s="185"/>
      <c r="K11" s="185"/>
      <c r="L11" s="185"/>
    </row>
    <row r="12" spans="1:12" ht="12.75">
      <c r="A12" s="214" t="s">
        <v>19</v>
      </c>
      <c r="B12" s="5" t="s">
        <v>484</v>
      </c>
      <c r="C12" s="215">
        <v>1200000</v>
      </c>
      <c r="D12" s="215">
        <v>968011</v>
      </c>
      <c r="E12" s="199">
        <v>1090000</v>
      </c>
      <c r="F12" s="199">
        <f>1033448-65437</f>
        <v>968011</v>
      </c>
      <c r="G12" s="199">
        <f t="shared" si="0"/>
        <v>80.66758333333334</v>
      </c>
      <c r="H12" s="215">
        <v>515.67</v>
      </c>
      <c r="I12" s="212" t="s">
        <v>24</v>
      </c>
      <c r="J12" s="185"/>
      <c r="K12" s="185"/>
      <c r="L12" s="185"/>
    </row>
    <row r="13" spans="1:12" s="24" customFormat="1" ht="18" customHeight="1">
      <c r="A13" s="367" t="s">
        <v>485</v>
      </c>
      <c r="B13" s="367"/>
      <c r="C13" s="217">
        <f>SUM(C7:C12)</f>
        <v>30900000</v>
      </c>
      <c r="D13" s="217">
        <f>SUM(D7:D12)</f>
        <v>23231995.049999997</v>
      </c>
      <c r="E13" s="218">
        <f>SUM(E7:E12)</f>
        <v>21128769</v>
      </c>
      <c r="F13" s="218">
        <f>SUM(F7:F12)</f>
        <v>20537351.84</v>
      </c>
      <c r="G13" s="218">
        <f t="shared" si="0"/>
        <v>66.46392181229773</v>
      </c>
      <c r="H13" s="218">
        <f>SUM(H7:H12)</f>
        <v>76408.84999999999</v>
      </c>
      <c r="I13" s="216"/>
      <c r="J13" s="204"/>
      <c r="K13" s="204"/>
      <c r="L13" s="204"/>
    </row>
    <row r="14" spans="1:12" ht="18.75" customHeight="1">
      <c r="A14" s="212" t="s">
        <v>17</v>
      </c>
      <c r="B14" s="147" t="s">
        <v>389</v>
      </c>
      <c r="C14" s="211">
        <v>15000000</v>
      </c>
      <c r="D14" s="211">
        <v>14078418.92</v>
      </c>
      <c r="E14" s="198">
        <v>5680000</v>
      </c>
      <c r="F14" s="199">
        <v>4027800.24</v>
      </c>
      <c r="G14" s="199">
        <f t="shared" si="0"/>
        <v>26.8520016</v>
      </c>
      <c r="H14" s="199">
        <v>628365.6</v>
      </c>
      <c r="I14" s="212" t="s">
        <v>390</v>
      </c>
      <c r="J14" s="204"/>
      <c r="K14" s="204"/>
      <c r="L14" s="204"/>
    </row>
    <row r="15" spans="1:12" s="213" customFormat="1" ht="18" customHeight="1" hidden="1">
      <c r="A15" s="212"/>
      <c r="B15" s="147"/>
      <c r="C15" s="211"/>
      <c r="D15" s="211"/>
      <c r="E15" s="278"/>
      <c r="F15" s="279"/>
      <c r="G15" s="279"/>
      <c r="H15" s="279"/>
      <c r="I15" s="212"/>
      <c r="J15" s="204"/>
      <c r="K15" s="204"/>
      <c r="L15" s="204"/>
    </row>
    <row r="16" spans="1:12" s="223" customFormat="1" ht="17.25" customHeight="1">
      <c r="A16" s="219" t="s">
        <v>486</v>
      </c>
      <c r="B16" s="220"/>
      <c r="C16" s="221">
        <f>SUM(C13:C15)</f>
        <v>45900000</v>
      </c>
      <c r="D16" s="221">
        <f>D13+D14</f>
        <v>37310413.97</v>
      </c>
      <c r="E16" s="221">
        <f>E13+E14</f>
        <v>26808769</v>
      </c>
      <c r="F16" s="221">
        <f>F13+F14</f>
        <v>24565152.08</v>
      </c>
      <c r="G16" s="221">
        <f t="shared" si="0"/>
        <v>53.51884984749455</v>
      </c>
      <c r="H16" s="221">
        <f>H13+H14</f>
        <v>704774.45</v>
      </c>
      <c r="I16" s="219"/>
      <c r="J16" s="222"/>
      <c r="K16" s="222"/>
      <c r="L16" s="222"/>
    </row>
    <row r="17" spans="1:12" s="24" customFormat="1" ht="10.5" customHeight="1" hidden="1">
      <c r="A17" s="216"/>
      <c r="B17" s="224"/>
      <c r="C17" s="217"/>
      <c r="D17" s="217"/>
      <c r="E17" s="218"/>
      <c r="F17" s="218"/>
      <c r="G17" s="218"/>
      <c r="H17" s="225"/>
      <c r="I17" s="216"/>
      <c r="J17" s="204"/>
      <c r="K17" s="204"/>
      <c r="L17" s="204"/>
    </row>
    <row r="18" spans="1:12" s="227" customFormat="1" ht="25.5">
      <c r="A18" s="274" t="s">
        <v>391</v>
      </c>
      <c r="B18" s="119" t="s">
        <v>297</v>
      </c>
      <c r="C18" s="209">
        <v>15000000</v>
      </c>
      <c r="D18" s="209">
        <v>15000000</v>
      </c>
      <c r="E18" s="209">
        <v>14098242</v>
      </c>
      <c r="F18" s="209">
        <v>13410283.8</v>
      </c>
      <c r="G18" s="209">
        <f>F18/C18*100</f>
        <v>89.401892</v>
      </c>
      <c r="H18" s="209">
        <v>1099151.51</v>
      </c>
      <c r="I18" s="274" t="s">
        <v>392</v>
      </c>
      <c r="J18" s="222"/>
      <c r="K18" s="222"/>
      <c r="L18" s="222"/>
    </row>
    <row r="19" spans="1:12" ht="1.5" customHeight="1">
      <c r="A19" s="6"/>
      <c r="B19" s="5"/>
      <c r="C19" s="205"/>
      <c r="D19" s="205"/>
      <c r="E19" s="199"/>
      <c r="F19" s="199"/>
      <c r="G19" s="199"/>
      <c r="H19" s="226"/>
      <c r="I19" s="6"/>
      <c r="J19" s="204"/>
      <c r="K19" s="204"/>
      <c r="L19" s="204"/>
    </row>
    <row r="20" spans="1:12" ht="18" customHeight="1">
      <c r="A20" s="6" t="s">
        <v>393</v>
      </c>
      <c r="B20" s="5" t="s">
        <v>394</v>
      </c>
      <c r="C20" s="215">
        <v>3502000</v>
      </c>
      <c r="D20" s="215">
        <v>3393540.85</v>
      </c>
      <c r="E20" s="199">
        <v>1990900</v>
      </c>
      <c r="F20" s="181">
        <v>1992463.28</v>
      </c>
      <c r="G20" s="199">
        <f>F20/C20*100</f>
        <v>56.89501085094232</v>
      </c>
      <c r="H20" s="215">
        <v>132.29</v>
      </c>
      <c r="I20" s="6" t="s">
        <v>24</v>
      </c>
      <c r="J20" s="204"/>
      <c r="K20" s="204"/>
      <c r="L20" s="204"/>
    </row>
    <row r="21" spans="1:12" ht="18" customHeight="1">
      <c r="A21" s="6" t="s">
        <v>57</v>
      </c>
      <c r="B21" s="147" t="s">
        <v>395</v>
      </c>
      <c r="C21" s="211">
        <v>4000000</v>
      </c>
      <c r="D21" s="198">
        <v>4000000</v>
      </c>
      <c r="E21" s="198">
        <v>5261000</v>
      </c>
      <c r="F21" s="199">
        <v>3503691.05</v>
      </c>
      <c r="G21" s="199">
        <f>F21/C21*100</f>
        <v>87.59227625</v>
      </c>
      <c r="H21" s="211">
        <v>76620.66</v>
      </c>
      <c r="I21" s="6" t="s">
        <v>31</v>
      </c>
      <c r="J21" s="204"/>
      <c r="K21" s="204"/>
      <c r="L21" s="204"/>
    </row>
    <row r="22" spans="1:12" s="227" customFormat="1" ht="18" customHeight="1">
      <c r="A22" s="356" t="s">
        <v>487</v>
      </c>
      <c r="B22" s="356"/>
      <c r="C22" s="228">
        <f>SUM(C20:C21)</f>
        <v>7502000</v>
      </c>
      <c r="D22" s="228">
        <f>SUM(D20:D21)</f>
        <v>7393540.85</v>
      </c>
      <c r="E22" s="228">
        <f>SUM(E20:E21)</f>
        <v>7251900</v>
      </c>
      <c r="F22" s="228">
        <f>SUM(F20:F21)</f>
        <v>5496154.33</v>
      </c>
      <c r="G22" s="228">
        <f>F22/C22*100</f>
        <v>73.26252106105039</v>
      </c>
      <c r="H22" s="229">
        <f>SUM(H20:H21)</f>
        <v>76752.95</v>
      </c>
      <c r="I22" s="7"/>
      <c r="J22" s="222"/>
      <c r="K22" s="222"/>
      <c r="L22" s="222"/>
    </row>
    <row r="23" spans="1:12" ht="2.25" customHeight="1">
      <c r="A23" s="6"/>
      <c r="B23" s="230"/>
      <c r="C23" s="205"/>
      <c r="D23" s="205"/>
      <c r="E23" s="231"/>
      <c r="F23" s="231"/>
      <c r="G23" s="231"/>
      <c r="H23" s="232"/>
      <c r="I23" s="6"/>
      <c r="J23" s="204"/>
      <c r="K23" s="204"/>
      <c r="L23" s="204"/>
    </row>
    <row r="24" spans="1:12" s="227" customFormat="1" ht="25.5">
      <c r="A24" s="7" t="s">
        <v>396</v>
      </c>
      <c r="B24" s="113" t="s">
        <v>488</v>
      </c>
      <c r="C24" s="226">
        <v>5000000</v>
      </c>
      <c r="D24" s="226">
        <v>4491890.08</v>
      </c>
      <c r="E24" s="209">
        <v>2999777</v>
      </c>
      <c r="F24" s="209">
        <v>2990922.23</v>
      </c>
      <c r="G24" s="209">
        <f>F24/C24*100</f>
        <v>59.8184446</v>
      </c>
      <c r="H24" s="182">
        <v>10568.9</v>
      </c>
      <c r="I24" s="7" t="s">
        <v>24</v>
      </c>
      <c r="J24" s="222"/>
      <c r="K24" s="222"/>
      <c r="L24" s="222"/>
    </row>
    <row r="25" spans="1:12" ht="15">
      <c r="A25" s="357" t="s">
        <v>441</v>
      </c>
      <c r="B25" s="358"/>
      <c r="C25" s="233">
        <f>C16+C18+C22+C24</f>
        <v>73402000</v>
      </c>
      <c r="D25" s="233">
        <f>D16+D18+D22+D24</f>
        <v>64195844.9</v>
      </c>
      <c r="E25" s="233">
        <f>E16+E18+E22+E24</f>
        <v>51158688</v>
      </c>
      <c r="F25" s="233">
        <f>F16+F18+F22+F24</f>
        <v>46462512.43999999</v>
      </c>
      <c r="G25" s="234">
        <f>F25/C25*100</f>
        <v>63.29870090733222</v>
      </c>
      <c r="H25" s="233">
        <f>H16+H18+H22+H24</f>
        <v>1891247.8099999998</v>
      </c>
      <c r="I25" s="6"/>
      <c r="J25" s="204"/>
      <c r="K25" s="204"/>
      <c r="L25" s="204"/>
    </row>
    <row r="31" ht="12.75">
      <c r="C31" s="185"/>
    </row>
    <row r="33" ht="27" customHeight="1"/>
    <row r="36" ht="18" customHeight="1"/>
  </sheetData>
  <mergeCells count="9">
    <mergeCell ref="A1:I1"/>
    <mergeCell ref="A3:I3"/>
    <mergeCell ref="A22:B22"/>
    <mergeCell ref="A25:B25"/>
    <mergeCell ref="A5:B5"/>
    <mergeCell ref="F5:G5"/>
    <mergeCell ref="A13:B13"/>
    <mergeCell ref="H5:H6"/>
    <mergeCell ref="I5:I6"/>
  </mergeCells>
  <printOptions/>
  <pageMargins left="0.39" right="0.45" top="1" bottom="1" header="0.4921259845" footer="0.4921259845"/>
  <pageSetup horizontalDpi="300" verticalDpi="300" orientation="landscape" paperSize="9" r:id="rId1"/>
  <headerFooter alignWithMargins="0">
    <oddHeader>&amp;LPHARE&amp;RPríloha 10a</oddHeader>
    <oddFooter>&amp;R28.11.2001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H31"/>
  <sheetViews>
    <sheetView workbookViewId="0" topLeftCell="A1">
      <selection activeCell="A7" sqref="A7:G7"/>
    </sheetView>
  </sheetViews>
  <sheetFormatPr defaultColWidth="9.00390625" defaultRowHeight="12.75"/>
  <cols>
    <col min="1" max="1" width="10.125" style="0" bestFit="1" customWidth="1"/>
    <col min="2" max="2" width="24.875" style="0" bestFit="1" customWidth="1"/>
    <col min="3" max="3" width="18.25390625" style="0" customWidth="1"/>
    <col min="4" max="4" width="19.00390625" style="0" customWidth="1"/>
    <col min="5" max="5" width="17.125" style="0" customWidth="1"/>
    <col min="6" max="6" width="15.125" style="0" customWidth="1"/>
    <col min="7" max="7" width="21.125" style="0" customWidth="1"/>
  </cols>
  <sheetData>
    <row r="5" spans="1:7" ht="14.25">
      <c r="A5" s="366" t="s">
        <v>469</v>
      </c>
      <c r="B5" s="366"/>
      <c r="C5" s="366"/>
      <c r="D5" s="366"/>
      <c r="E5" s="366"/>
      <c r="F5" s="366"/>
      <c r="G5" s="366"/>
    </row>
    <row r="6" spans="1:7" ht="18">
      <c r="A6" s="180"/>
      <c r="B6" s="180"/>
      <c r="C6" s="180"/>
      <c r="D6" s="180"/>
      <c r="E6" s="180"/>
      <c r="F6" s="180"/>
      <c r="G6" s="41"/>
    </row>
    <row r="7" spans="1:7" ht="14.25">
      <c r="A7" s="368" t="s">
        <v>471</v>
      </c>
      <c r="B7" s="336"/>
      <c r="C7" s="336"/>
      <c r="D7" s="336"/>
      <c r="E7" s="336"/>
      <c r="F7" s="336"/>
      <c r="G7" s="336"/>
    </row>
    <row r="9" spans="1:8" ht="18" customHeight="1">
      <c r="A9" s="360" t="s">
        <v>382</v>
      </c>
      <c r="B9" s="361"/>
      <c r="C9" s="190" t="s">
        <v>457</v>
      </c>
      <c r="D9" s="191" t="s">
        <v>458</v>
      </c>
      <c r="E9" s="362" t="s">
        <v>459</v>
      </c>
      <c r="F9" s="363"/>
      <c r="G9" s="364" t="s">
        <v>470</v>
      </c>
      <c r="H9" s="75"/>
    </row>
    <row r="10" spans="1:8" ht="26.25" customHeight="1">
      <c r="A10" s="192" t="s">
        <v>122</v>
      </c>
      <c r="B10" s="193" t="s">
        <v>461</v>
      </c>
      <c r="C10" s="194" t="s">
        <v>114</v>
      </c>
      <c r="D10" s="195" t="s">
        <v>114</v>
      </c>
      <c r="E10" s="195" t="s">
        <v>114</v>
      </c>
      <c r="F10" s="196" t="s">
        <v>460</v>
      </c>
      <c r="G10" s="345"/>
      <c r="H10" s="75"/>
    </row>
    <row r="11" spans="1:8" ht="25.5" customHeight="1">
      <c r="A11" s="22" t="s">
        <v>87</v>
      </c>
      <c r="B11" s="236" t="s">
        <v>472</v>
      </c>
      <c r="C11" s="199">
        <v>2400000</v>
      </c>
      <c r="D11" s="199">
        <v>2139738.02</v>
      </c>
      <c r="E11" s="199">
        <v>1840500</v>
      </c>
      <c r="F11" s="237">
        <f aca="true" t="shared" si="0" ref="F11:F20">E11/C11*100</f>
        <v>76.6875</v>
      </c>
      <c r="G11" s="237">
        <v>301812.52</v>
      </c>
      <c r="H11" s="75"/>
    </row>
    <row r="12" spans="1:8" s="4" customFormat="1" ht="18" customHeight="1">
      <c r="A12" s="22" t="s">
        <v>86</v>
      </c>
      <c r="B12" s="236" t="s">
        <v>397</v>
      </c>
      <c r="C12" s="199">
        <v>2000000</v>
      </c>
      <c r="D12" s="238">
        <v>400000</v>
      </c>
      <c r="E12" s="238">
        <v>401100</v>
      </c>
      <c r="F12" s="237">
        <f t="shared" si="0"/>
        <v>20.055</v>
      </c>
      <c r="G12" s="306">
        <v>36.98</v>
      </c>
      <c r="H12" s="243"/>
    </row>
    <row r="13" spans="1:8" ht="18" customHeight="1">
      <c r="A13" s="22" t="s">
        <v>398</v>
      </c>
      <c r="B13" s="108" t="s">
        <v>278</v>
      </c>
      <c r="C13" s="199">
        <v>69500000</v>
      </c>
      <c r="D13" s="238">
        <v>21191290</v>
      </c>
      <c r="E13" s="238">
        <v>15975828</v>
      </c>
      <c r="F13" s="237">
        <f t="shared" si="0"/>
        <v>22.986802877697844</v>
      </c>
      <c r="G13" s="199">
        <v>5262165.02</v>
      </c>
      <c r="H13" s="75"/>
    </row>
    <row r="14" spans="1:8" ht="25.5">
      <c r="A14" s="22" t="s">
        <v>399</v>
      </c>
      <c r="B14" s="236" t="s">
        <v>385</v>
      </c>
      <c r="C14" s="199">
        <v>4000000</v>
      </c>
      <c r="D14" s="205">
        <v>800000</v>
      </c>
      <c r="E14" s="239">
        <v>585200</v>
      </c>
      <c r="F14" s="237">
        <f t="shared" si="0"/>
        <v>14.63</v>
      </c>
      <c r="G14" s="199">
        <v>219961.99</v>
      </c>
      <c r="H14" s="75"/>
    </row>
    <row r="15" spans="1:8" s="4" customFormat="1" ht="25.5">
      <c r="A15" s="22" t="s">
        <v>400</v>
      </c>
      <c r="B15" s="236" t="s">
        <v>473</v>
      </c>
      <c r="C15" s="199">
        <v>2000000</v>
      </c>
      <c r="D15" s="205">
        <v>400000</v>
      </c>
      <c r="E15" s="238">
        <v>402000</v>
      </c>
      <c r="F15" s="237">
        <f t="shared" si="0"/>
        <v>20.1</v>
      </c>
      <c r="G15" s="205">
        <v>537.29</v>
      </c>
      <c r="H15" s="243"/>
    </row>
    <row r="16" spans="1:8" ht="25.5">
      <c r="A16" s="236" t="s">
        <v>401</v>
      </c>
      <c r="B16" s="236" t="s">
        <v>386</v>
      </c>
      <c r="C16" s="199">
        <v>2000000</v>
      </c>
      <c r="D16" s="205">
        <v>400000</v>
      </c>
      <c r="E16" s="238">
        <v>401500</v>
      </c>
      <c r="F16" s="237">
        <f t="shared" si="0"/>
        <v>20.075000000000003</v>
      </c>
      <c r="G16" s="205">
        <v>925.75</v>
      </c>
      <c r="H16" s="75"/>
    </row>
    <row r="17" spans="1:8" ht="18" customHeight="1">
      <c r="A17" s="22" t="s">
        <v>83</v>
      </c>
      <c r="B17" s="236" t="s">
        <v>291</v>
      </c>
      <c r="C17" s="199">
        <v>2000000</v>
      </c>
      <c r="D17" s="205">
        <v>757687</v>
      </c>
      <c r="E17" s="238">
        <v>757687.18</v>
      </c>
      <c r="F17" s="237">
        <f t="shared" si="0"/>
        <v>37.884359</v>
      </c>
      <c r="G17" s="205">
        <v>577.32</v>
      </c>
      <c r="H17" s="75"/>
    </row>
    <row r="18" spans="1:8" ht="18" customHeight="1">
      <c r="A18" s="22" t="s">
        <v>84</v>
      </c>
      <c r="B18" s="236" t="s">
        <v>402</v>
      </c>
      <c r="C18" s="199">
        <v>2000000</v>
      </c>
      <c r="D18" s="205">
        <v>1245779</v>
      </c>
      <c r="E18" s="238">
        <v>1189650</v>
      </c>
      <c r="F18" s="237">
        <f t="shared" si="0"/>
        <v>59.4825</v>
      </c>
      <c r="G18" s="205">
        <v>58345.92</v>
      </c>
      <c r="H18" s="75"/>
    </row>
    <row r="19" spans="1:8" ht="38.25">
      <c r="A19" s="22" t="s">
        <v>403</v>
      </c>
      <c r="B19" s="186" t="s">
        <v>474</v>
      </c>
      <c r="C19" s="199">
        <v>1730000</v>
      </c>
      <c r="D19" s="199">
        <v>1730000</v>
      </c>
      <c r="E19" s="199">
        <v>1730000</v>
      </c>
      <c r="F19" s="237">
        <f t="shared" si="0"/>
        <v>100</v>
      </c>
      <c r="G19" s="289" t="s">
        <v>431</v>
      </c>
      <c r="H19" s="75"/>
    </row>
    <row r="20" spans="1:8" ht="18" customHeight="1">
      <c r="A20" s="240" t="s">
        <v>441</v>
      </c>
      <c r="B20" s="241"/>
      <c r="C20" s="209">
        <f>SUM(C11:C19)</f>
        <v>87630000</v>
      </c>
      <c r="D20" s="209">
        <f>SUM(D11:D19)</f>
        <v>29064494.02</v>
      </c>
      <c r="E20" s="209">
        <f>SUM(E11:E19)</f>
        <v>23283465.18</v>
      </c>
      <c r="F20" s="242">
        <f t="shared" si="0"/>
        <v>26.57019876754536</v>
      </c>
      <c r="G20" s="209">
        <f>SUM(G11:G18)</f>
        <v>5844362.79</v>
      </c>
      <c r="H20" s="75"/>
    </row>
    <row r="21" spans="1:7" ht="15" customHeight="1">
      <c r="A21" s="243"/>
      <c r="C21" s="244"/>
      <c r="D21" s="245"/>
      <c r="E21" s="246"/>
      <c r="G21" s="245"/>
    </row>
    <row r="23" ht="12.75" hidden="1"/>
    <row r="31" ht="12.75">
      <c r="D31" s="185"/>
    </row>
  </sheetData>
  <mergeCells count="5">
    <mergeCell ref="A9:B9"/>
    <mergeCell ref="E9:F9"/>
    <mergeCell ref="A5:G5"/>
    <mergeCell ref="G9:G10"/>
    <mergeCell ref="A7:G7"/>
  </mergeCells>
  <printOptions/>
  <pageMargins left="0.91" right="0.31" top="1" bottom="1" header="0.4921259845" footer="0.4921259845"/>
  <pageSetup horizontalDpi="300" verticalDpi="300" orientation="landscape" paperSize="9" r:id="rId1"/>
  <headerFooter alignWithMargins="0">
    <oddHeader>&amp;LPHARE&amp;RPríloha 9b</oddHeader>
    <oddFooter>&amp;R28.11.2001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workbookViewId="0" topLeftCell="A1">
      <pane ySplit="5" topLeftCell="BM7" activePane="bottomLeft" state="frozen"/>
      <selection pane="topLeft" activeCell="A1" sqref="A1"/>
      <selection pane="bottomLeft" activeCell="J27" sqref="J27"/>
    </sheetView>
  </sheetViews>
  <sheetFormatPr defaultColWidth="9.00390625" defaultRowHeight="12.75"/>
  <cols>
    <col min="1" max="1" width="11.125" style="0" customWidth="1"/>
    <col min="2" max="2" width="24.375" style="0" customWidth="1"/>
    <col min="3" max="4" width="16.875" style="0" bestFit="1" customWidth="1"/>
    <col min="5" max="5" width="18.00390625" style="0" customWidth="1"/>
    <col min="6" max="6" width="16.875" style="0" bestFit="1" customWidth="1"/>
    <col min="7" max="7" width="9.375" style="0" customWidth="1"/>
    <col min="8" max="8" width="15.25390625" style="0" customWidth="1"/>
    <col min="9" max="9" width="8.00390625" style="0" customWidth="1"/>
  </cols>
  <sheetData>
    <row r="1" spans="1:9" ht="12.75">
      <c r="A1" s="359" t="s">
        <v>489</v>
      </c>
      <c r="B1" s="359"/>
      <c r="C1" s="359"/>
      <c r="D1" s="359"/>
      <c r="E1" s="359"/>
      <c r="F1" s="359"/>
      <c r="G1" s="359"/>
      <c r="H1" s="337"/>
      <c r="I1" s="337"/>
    </row>
    <row r="2" spans="1:9" ht="14.25">
      <c r="A2" s="368" t="s">
        <v>478</v>
      </c>
      <c r="B2" s="337"/>
      <c r="C2" s="337"/>
      <c r="D2" s="337"/>
      <c r="E2" s="337"/>
      <c r="F2" s="337"/>
      <c r="G2" s="337"/>
      <c r="H2" s="337"/>
      <c r="I2" s="337"/>
    </row>
    <row r="3" ht="12.75">
      <c r="I3" s="185"/>
    </row>
    <row r="4" spans="1:9" s="75" customFormat="1" ht="12.75">
      <c r="A4" s="360" t="s">
        <v>382</v>
      </c>
      <c r="B4" s="361"/>
      <c r="C4" s="190" t="s">
        <v>457</v>
      </c>
      <c r="D4" s="190" t="s">
        <v>479</v>
      </c>
      <c r="E4" s="191" t="s">
        <v>458</v>
      </c>
      <c r="F4" s="362" t="s">
        <v>459</v>
      </c>
      <c r="G4" s="363"/>
      <c r="H4" s="364" t="s">
        <v>476</v>
      </c>
      <c r="I4" s="364" t="s">
        <v>481</v>
      </c>
    </row>
    <row r="5" spans="1:9" s="280" customFormat="1" ht="24" customHeight="1">
      <c r="A5" s="247" t="s">
        <v>122</v>
      </c>
      <c r="B5" s="248" t="s">
        <v>461</v>
      </c>
      <c r="C5" s="190" t="s">
        <v>114</v>
      </c>
      <c r="D5" s="190" t="s">
        <v>114</v>
      </c>
      <c r="E5" s="191" t="s">
        <v>114</v>
      </c>
      <c r="F5" s="191" t="s">
        <v>114</v>
      </c>
      <c r="G5" s="249" t="s">
        <v>460</v>
      </c>
      <c r="H5" s="345"/>
      <c r="I5" s="345"/>
    </row>
    <row r="6" spans="1:9" s="227" customFormat="1" ht="26.25" customHeight="1">
      <c r="A6" s="250" t="s">
        <v>87</v>
      </c>
      <c r="B6" s="251" t="s">
        <v>472</v>
      </c>
      <c r="C6" s="252">
        <v>2400000</v>
      </c>
      <c r="D6" s="252">
        <v>1818215.52</v>
      </c>
      <c r="E6" s="252">
        <v>1840500</v>
      </c>
      <c r="F6" s="252">
        <v>1781027.52</v>
      </c>
      <c r="G6" s="253">
        <f>F6/C6*100</f>
        <v>74.20948</v>
      </c>
      <c r="H6" s="252">
        <v>60863.08</v>
      </c>
      <c r="I6" s="250" t="s">
        <v>24</v>
      </c>
    </row>
    <row r="7" spans="1:9" s="276" customFormat="1" ht="15" customHeight="1">
      <c r="A7" s="274" t="s">
        <v>444</v>
      </c>
      <c r="B7" s="119" t="s">
        <v>384</v>
      </c>
      <c r="C7" s="209">
        <v>2000000</v>
      </c>
      <c r="D7" s="209">
        <v>916657.72</v>
      </c>
      <c r="E7" s="277">
        <v>401100</v>
      </c>
      <c r="F7" s="209">
        <v>349746.95</v>
      </c>
      <c r="G7" s="209">
        <f>F7/C7*100</f>
        <v>17.4873475</v>
      </c>
      <c r="H7" s="209">
        <v>504.21</v>
      </c>
      <c r="I7" s="274" t="s">
        <v>404</v>
      </c>
    </row>
    <row r="8" spans="1:9" s="213" customFormat="1" ht="15" customHeight="1" hidden="1">
      <c r="A8" s="212"/>
      <c r="B8" s="108"/>
      <c r="C8" s="199"/>
      <c r="D8" s="199"/>
      <c r="E8" s="281"/>
      <c r="F8" s="282"/>
      <c r="G8" s="199"/>
      <c r="H8" s="211"/>
      <c r="I8" s="212"/>
    </row>
    <row r="9" spans="1:9" s="213" customFormat="1" ht="15" customHeight="1" hidden="1">
      <c r="A9" s="212"/>
      <c r="B9" s="108"/>
      <c r="C9" s="199"/>
      <c r="D9" s="199"/>
      <c r="E9" s="281"/>
      <c r="F9" s="282"/>
      <c r="G9" s="199"/>
      <c r="H9" s="211"/>
      <c r="I9" s="212"/>
    </row>
    <row r="10" spans="1:9" s="213" customFormat="1" ht="15" customHeight="1" hidden="1">
      <c r="A10" s="212"/>
      <c r="B10" s="108"/>
      <c r="C10" s="199"/>
      <c r="D10" s="199"/>
      <c r="E10" s="281"/>
      <c r="F10" s="282"/>
      <c r="G10" s="199"/>
      <c r="H10" s="211"/>
      <c r="I10" s="212"/>
    </row>
    <row r="11" spans="1:9" s="213" customFormat="1" ht="15" customHeight="1" hidden="1">
      <c r="A11" s="212"/>
      <c r="B11" s="108"/>
      <c r="C11" s="199"/>
      <c r="D11" s="199"/>
      <c r="E11" s="283"/>
      <c r="F11" s="282"/>
      <c r="G11" s="199"/>
      <c r="H11" s="211"/>
      <c r="I11" s="212" t="s">
        <v>404</v>
      </c>
    </row>
    <row r="12" spans="1:9" s="213" customFormat="1" ht="12.75">
      <c r="A12" s="212" t="s">
        <v>22</v>
      </c>
      <c r="B12" s="147" t="s">
        <v>163</v>
      </c>
      <c r="C12" s="199">
        <v>2500000</v>
      </c>
      <c r="D12" s="199">
        <v>1838021.3</v>
      </c>
      <c r="E12" s="198">
        <v>1449050</v>
      </c>
      <c r="F12" s="211">
        <v>999351.11</v>
      </c>
      <c r="G12" s="199">
        <f>F12/C12*100</f>
        <v>39.9740444</v>
      </c>
      <c r="H12" s="211">
        <v>381436.89</v>
      </c>
      <c r="I12" s="212" t="s">
        <v>404</v>
      </c>
    </row>
    <row r="13" spans="1:9" s="213" customFormat="1" ht="15" customHeight="1" hidden="1">
      <c r="A13" s="212"/>
      <c r="B13" s="147"/>
      <c r="C13" s="199"/>
      <c r="D13" s="199"/>
      <c r="E13" s="284"/>
      <c r="F13" s="211"/>
      <c r="G13" s="199"/>
      <c r="H13" s="211"/>
      <c r="I13" s="212"/>
    </row>
    <row r="14" spans="1:9" s="213" customFormat="1" ht="15" customHeight="1" hidden="1">
      <c r="A14" s="212"/>
      <c r="B14" s="147"/>
      <c r="C14" s="199"/>
      <c r="D14" s="199"/>
      <c r="E14" s="284"/>
      <c r="F14" s="211"/>
      <c r="G14" s="199"/>
      <c r="H14" s="211"/>
      <c r="I14" s="212"/>
    </row>
    <row r="15" spans="1:9" s="213" customFormat="1" ht="15" customHeight="1" hidden="1">
      <c r="A15" s="212"/>
      <c r="B15" s="147"/>
      <c r="C15" s="199"/>
      <c r="D15" s="199"/>
      <c r="E15" s="284"/>
      <c r="F15" s="211"/>
      <c r="G15" s="199"/>
      <c r="H15" s="211"/>
      <c r="I15" s="212"/>
    </row>
    <row r="16" spans="1:9" s="213" customFormat="1" ht="15" customHeight="1" hidden="1">
      <c r="A16" s="212"/>
      <c r="B16" s="147"/>
      <c r="C16" s="199"/>
      <c r="D16" s="199"/>
      <c r="E16" s="284"/>
      <c r="F16" s="211"/>
      <c r="G16" s="199"/>
      <c r="H16" s="211"/>
      <c r="I16" s="212"/>
    </row>
    <row r="17" spans="1:9" s="213" customFormat="1" ht="15" customHeight="1" hidden="1">
      <c r="A17" s="212"/>
      <c r="B17" s="147"/>
      <c r="C17" s="199"/>
      <c r="D17" s="199"/>
      <c r="E17" s="198"/>
      <c r="F17" s="211"/>
      <c r="G17" s="199"/>
      <c r="H17" s="211"/>
      <c r="I17" s="212" t="s">
        <v>404</v>
      </c>
    </row>
    <row r="18" spans="1:9" ht="15" customHeight="1">
      <c r="A18" s="6" t="s">
        <v>23</v>
      </c>
      <c r="B18" s="5" t="s">
        <v>164</v>
      </c>
      <c r="C18" s="199">
        <v>1800000</v>
      </c>
      <c r="D18" s="199">
        <v>371073</v>
      </c>
      <c r="E18" s="215">
        <v>260000</v>
      </c>
      <c r="F18" s="215">
        <v>38609.38</v>
      </c>
      <c r="G18" s="237">
        <f aca="true" t="shared" si="0" ref="G18:G59">F18/C18*100</f>
        <v>2.1449655555555553</v>
      </c>
      <c r="H18" s="215">
        <v>221416.95</v>
      </c>
      <c r="I18" s="6" t="s">
        <v>24</v>
      </c>
    </row>
    <row r="19" spans="1:9" s="31" customFormat="1" ht="15" customHeight="1">
      <c r="A19" s="30" t="s">
        <v>430</v>
      </c>
      <c r="B19" s="230"/>
      <c r="C19" s="231">
        <f>SUM(C12:C18)</f>
        <v>4300000</v>
      </c>
      <c r="D19" s="231">
        <f>SUM(D12:D18)</f>
        <v>2209094.3</v>
      </c>
      <c r="E19" s="231">
        <f>SUM(E12:E18)</f>
        <v>1709050</v>
      </c>
      <c r="F19" s="231">
        <f>SUM(F12:F18)</f>
        <v>1037960.49</v>
      </c>
      <c r="G19" s="237">
        <f t="shared" si="0"/>
        <v>24.138616046511626</v>
      </c>
      <c r="H19" s="231">
        <f>SUM(H12+H18)</f>
        <v>602853.8400000001</v>
      </c>
      <c r="I19" s="30"/>
    </row>
    <row r="20" spans="1:9" ht="25.5">
      <c r="A20" s="6" t="s">
        <v>26</v>
      </c>
      <c r="B20" s="5" t="s">
        <v>169</v>
      </c>
      <c r="C20" s="199">
        <v>1300000</v>
      </c>
      <c r="D20" s="199">
        <v>0</v>
      </c>
      <c r="E20" s="215">
        <v>0</v>
      </c>
      <c r="F20" s="215">
        <v>0</v>
      </c>
      <c r="G20" s="237">
        <f t="shared" si="0"/>
        <v>0</v>
      </c>
      <c r="H20" s="215">
        <v>0</v>
      </c>
      <c r="I20" s="6" t="s">
        <v>24</v>
      </c>
    </row>
    <row r="21" spans="1:9" ht="25.5">
      <c r="A21" s="6" t="s">
        <v>27</v>
      </c>
      <c r="B21" s="23" t="s">
        <v>170</v>
      </c>
      <c r="C21" s="199">
        <v>750000</v>
      </c>
      <c r="D21" s="199">
        <v>0</v>
      </c>
      <c r="E21" s="215">
        <v>0</v>
      </c>
      <c r="F21" s="215">
        <v>0</v>
      </c>
      <c r="G21" s="237">
        <f t="shared" si="0"/>
        <v>0</v>
      </c>
      <c r="H21" s="215">
        <v>0</v>
      </c>
      <c r="I21" s="6" t="s">
        <v>24</v>
      </c>
    </row>
    <row r="22" spans="1:9" ht="25.5">
      <c r="A22" s="6" t="s">
        <v>28</v>
      </c>
      <c r="B22" s="255" t="s">
        <v>490</v>
      </c>
      <c r="C22" s="199">
        <v>3450000</v>
      </c>
      <c r="D22" s="199">
        <v>0</v>
      </c>
      <c r="E22" s="215">
        <v>0</v>
      </c>
      <c r="F22" s="215">
        <v>0</v>
      </c>
      <c r="G22" s="237">
        <f t="shared" si="0"/>
        <v>0</v>
      </c>
      <c r="H22" s="215">
        <v>0</v>
      </c>
      <c r="I22" s="6" t="s">
        <v>405</v>
      </c>
    </row>
    <row r="23" spans="1:9" ht="25.5">
      <c r="A23" s="6" t="s">
        <v>29</v>
      </c>
      <c r="B23" s="147" t="s">
        <v>491</v>
      </c>
      <c r="C23" s="199">
        <v>11000000</v>
      </c>
      <c r="D23" s="199">
        <v>321310</v>
      </c>
      <c r="E23" s="211">
        <v>770000</v>
      </c>
      <c r="F23" s="211">
        <v>177903</v>
      </c>
      <c r="G23" s="199">
        <f t="shared" si="0"/>
        <v>1.6173</v>
      </c>
      <c r="H23" s="211">
        <v>592800.05</v>
      </c>
      <c r="I23" s="212" t="s">
        <v>503</v>
      </c>
    </row>
    <row r="24" spans="1:9" ht="12.75">
      <c r="A24" s="6" t="s">
        <v>30</v>
      </c>
      <c r="B24" s="147" t="s">
        <v>31</v>
      </c>
      <c r="C24" s="199">
        <v>6000000</v>
      </c>
      <c r="D24" s="199">
        <v>0</v>
      </c>
      <c r="E24" s="215">
        <v>0</v>
      </c>
      <c r="F24" s="215">
        <v>0</v>
      </c>
      <c r="G24" s="237">
        <f t="shared" si="0"/>
        <v>0</v>
      </c>
      <c r="H24" s="215">
        <v>0</v>
      </c>
      <c r="I24" s="6" t="s">
        <v>31</v>
      </c>
    </row>
    <row r="25" spans="1:9" ht="14.25" customHeight="1">
      <c r="A25" s="6" t="s">
        <v>32</v>
      </c>
      <c r="B25" s="5" t="s">
        <v>177</v>
      </c>
      <c r="C25" s="199">
        <v>4200000</v>
      </c>
      <c r="D25" s="256">
        <v>1500</v>
      </c>
      <c r="E25" s="215">
        <v>1500</v>
      </c>
      <c r="F25" s="215">
        <v>0</v>
      </c>
      <c r="G25" s="237">
        <f t="shared" si="0"/>
        <v>0</v>
      </c>
      <c r="H25" s="215">
        <v>1440</v>
      </c>
      <c r="I25" s="6" t="s">
        <v>24</v>
      </c>
    </row>
    <row r="26" spans="1:9" s="31" customFormat="1" ht="12" customHeight="1">
      <c r="A26" s="30" t="s">
        <v>429</v>
      </c>
      <c r="B26" s="230"/>
      <c r="C26" s="231">
        <f>SUM(C20:C25)</f>
        <v>26700000</v>
      </c>
      <c r="D26" s="232">
        <f>SUM(D20:D25)</f>
        <v>322810</v>
      </c>
      <c r="E26" s="232">
        <f>SUM(E20:E25)</f>
        <v>771500</v>
      </c>
      <c r="F26" s="232">
        <f>SUM(F20:F25)</f>
        <v>177903</v>
      </c>
      <c r="G26" s="257">
        <f t="shared" si="0"/>
        <v>0.6663033707865169</v>
      </c>
      <c r="H26" s="257">
        <f>SUM(H20:H25)</f>
        <v>594240.05</v>
      </c>
      <c r="I26" s="30"/>
    </row>
    <row r="27" spans="1:9" ht="15" customHeight="1">
      <c r="A27" s="6" t="s">
        <v>34</v>
      </c>
      <c r="B27" s="5" t="s">
        <v>181</v>
      </c>
      <c r="C27" s="199">
        <v>1800000</v>
      </c>
      <c r="D27" s="199">
        <v>714480.13</v>
      </c>
      <c r="E27" s="211">
        <v>503000</v>
      </c>
      <c r="F27" s="215">
        <v>199851.92</v>
      </c>
      <c r="G27" s="237">
        <f t="shared" si="0"/>
        <v>11.102884444444445</v>
      </c>
      <c r="H27" s="215">
        <v>303100.36</v>
      </c>
      <c r="I27" s="6" t="s">
        <v>24</v>
      </c>
    </row>
    <row r="28" spans="1:9" ht="15" customHeight="1">
      <c r="A28" s="6" t="s">
        <v>35</v>
      </c>
      <c r="B28" s="5" t="s">
        <v>184</v>
      </c>
      <c r="C28" s="199">
        <v>1500000</v>
      </c>
      <c r="D28" s="199">
        <v>800500</v>
      </c>
      <c r="E28" s="211">
        <v>380000</v>
      </c>
      <c r="F28" s="215">
        <v>263006.43</v>
      </c>
      <c r="G28" s="237">
        <f t="shared" si="0"/>
        <v>17.533762</v>
      </c>
      <c r="H28" s="215">
        <v>117085.17</v>
      </c>
      <c r="I28" s="6" t="s">
        <v>24</v>
      </c>
    </row>
    <row r="29" spans="1:9" ht="15" customHeight="1">
      <c r="A29" s="6" t="s">
        <v>36</v>
      </c>
      <c r="B29" s="5" t="s">
        <v>185</v>
      </c>
      <c r="C29" s="199">
        <v>1100000</v>
      </c>
      <c r="D29" s="199">
        <v>831289</v>
      </c>
      <c r="E29" s="211">
        <v>800000</v>
      </c>
      <c r="F29" s="215">
        <v>489485.11</v>
      </c>
      <c r="G29" s="237">
        <f t="shared" si="0"/>
        <v>44.49864636363636</v>
      </c>
      <c r="H29" s="215">
        <v>311065.26</v>
      </c>
      <c r="I29" s="6" t="s">
        <v>24</v>
      </c>
    </row>
    <row r="30" spans="1:9" s="31" customFormat="1" ht="14.25" customHeight="1">
      <c r="A30" s="258" t="s">
        <v>428</v>
      </c>
      <c r="B30" s="259"/>
      <c r="C30" s="231">
        <f>SUM(C27:C29)</f>
        <v>4400000</v>
      </c>
      <c r="D30" s="231">
        <f>SUM(D27:D29)</f>
        <v>2346269.13</v>
      </c>
      <c r="E30" s="231">
        <f>SUM(E27:E29)</f>
        <v>1683000</v>
      </c>
      <c r="F30" s="231">
        <f>SUM(F27:F29)</f>
        <v>952343.46</v>
      </c>
      <c r="G30" s="257">
        <f t="shared" si="0"/>
        <v>21.644169545454545</v>
      </c>
      <c r="H30" s="231">
        <f>SUM(H27:H29)</f>
        <v>731250.79</v>
      </c>
      <c r="I30" s="30"/>
    </row>
    <row r="31" spans="1:9" ht="15" customHeight="1">
      <c r="A31" s="6" t="s">
        <v>248</v>
      </c>
      <c r="B31" s="5" t="s">
        <v>492</v>
      </c>
      <c r="C31" s="199">
        <v>5000000</v>
      </c>
      <c r="D31" s="199">
        <v>1136965.57</v>
      </c>
      <c r="E31" s="211">
        <v>598000</v>
      </c>
      <c r="F31" s="215">
        <v>381933.52</v>
      </c>
      <c r="G31" s="237">
        <f t="shared" si="0"/>
        <v>7.6386704</v>
      </c>
      <c r="H31" s="215">
        <v>216042.86</v>
      </c>
      <c r="I31" s="6" t="s">
        <v>24</v>
      </c>
    </row>
    <row r="32" spans="1:9" ht="15" customHeight="1">
      <c r="A32" s="6" t="s">
        <v>249</v>
      </c>
      <c r="B32" s="5" t="s">
        <v>493</v>
      </c>
      <c r="C32" s="199">
        <v>5000000</v>
      </c>
      <c r="D32" s="199">
        <v>1599741.5</v>
      </c>
      <c r="E32" s="211">
        <v>800000</v>
      </c>
      <c r="F32" s="215">
        <v>588419.48</v>
      </c>
      <c r="G32" s="237">
        <f t="shared" si="0"/>
        <v>11.768389599999999</v>
      </c>
      <c r="H32" s="215">
        <v>212318.12</v>
      </c>
      <c r="I32" s="6" t="s">
        <v>24</v>
      </c>
    </row>
    <row r="33" spans="1:9" s="31" customFormat="1" ht="15" customHeight="1">
      <c r="A33" s="30" t="s">
        <v>427</v>
      </c>
      <c r="B33" s="230"/>
      <c r="C33" s="231">
        <f>SUM(C31:C32)</f>
        <v>10000000</v>
      </c>
      <c r="D33" s="199">
        <f>SUM(D31:D32)</f>
        <v>2736707.0700000003</v>
      </c>
      <c r="E33" s="211">
        <f>SUM(E31:E32)</f>
        <v>1398000</v>
      </c>
      <c r="F33" s="215">
        <f>SUM(F31:F32)</f>
        <v>970353</v>
      </c>
      <c r="G33" s="257">
        <f t="shared" si="0"/>
        <v>9.70353</v>
      </c>
      <c r="H33" s="215">
        <f>SUM(H31:H32)</f>
        <v>428360.98</v>
      </c>
      <c r="I33" s="30"/>
    </row>
    <row r="34" spans="1:9" ht="15" customHeight="1">
      <c r="A34" s="6" t="s">
        <v>38</v>
      </c>
      <c r="B34" s="5" t="s">
        <v>132</v>
      </c>
      <c r="C34" s="199">
        <v>4000000</v>
      </c>
      <c r="D34" s="199">
        <v>2208607</v>
      </c>
      <c r="E34" s="211">
        <v>1060000</v>
      </c>
      <c r="F34" s="211">
        <v>775108.21</v>
      </c>
      <c r="G34" s="199">
        <f t="shared" si="0"/>
        <v>19.377705249999998</v>
      </c>
      <c r="H34" s="211">
        <v>285674.09</v>
      </c>
      <c r="I34" s="212" t="s">
        <v>24</v>
      </c>
    </row>
    <row r="35" spans="1:9" ht="15" customHeight="1">
      <c r="A35" s="6" t="s">
        <v>39</v>
      </c>
      <c r="B35" s="5" t="s">
        <v>194</v>
      </c>
      <c r="C35" s="199">
        <v>2000000</v>
      </c>
      <c r="D35" s="199">
        <v>1790061.5</v>
      </c>
      <c r="E35" s="211">
        <v>400000</v>
      </c>
      <c r="F35" s="254">
        <v>322884.27</v>
      </c>
      <c r="G35" s="237">
        <f t="shared" si="0"/>
        <v>16.144213500000003</v>
      </c>
      <c r="H35" s="215">
        <v>77622.95</v>
      </c>
      <c r="I35" s="6" t="s">
        <v>24</v>
      </c>
    </row>
    <row r="36" spans="1:9" ht="15" customHeight="1">
      <c r="A36" s="6" t="s">
        <v>40</v>
      </c>
      <c r="B36" s="5" t="s">
        <v>141</v>
      </c>
      <c r="C36" s="199">
        <v>1500000</v>
      </c>
      <c r="D36" s="199">
        <v>1100070</v>
      </c>
      <c r="E36" s="211">
        <v>585000</v>
      </c>
      <c r="F36" s="215">
        <v>400787.68</v>
      </c>
      <c r="G36" s="237">
        <f t="shared" si="0"/>
        <v>26.719178666666664</v>
      </c>
      <c r="H36" s="215">
        <v>184496.48</v>
      </c>
      <c r="I36" s="6" t="s">
        <v>24</v>
      </c>
    </row>
    <row r="37" spans="1:9" ht="15" customHeight="1">
      <c r="A37" s="6" t="s">
        <v>41</v>
      </c>
      <c r="B37" s="5" t="s">
        <v>202</v>
      </c>
      <c r="C37" s="199">
        <v>1200000</v>
      </c>
      <c r="D37" s="199">
        <v>1194182</v>
      </c>
      <c r="E37" s="211">
        <v>740000</v>
      </c>
      <c r="F37" s="215">
        <v>605349.74</v>
      </c>
      <c r="G37" s="237">
        <f t="shared" si="0"/>
        <v>50.445811666666664</v>
      </c>
      <c r="H37" s="215">
        <v>135407</v>
      </c>
      <c r="I37" s="6" t="s">
        <v>24</v>
      </c>
    </row>
    <row r="38" spans="1:9" ht="15" customHeight="1">
      <c r="A38" s="6" t="s">
        <v>43</v>
      </c>
      <c r="B38" s="5" t="s">
        <v>494</v>
      </c>
      <c r="C38" s="199">
        <v>3100000</v>
      </c>
      <c r="D38" s="199">
        <v>5401.28</v>
      </c>
      <c r="E38" s="211">
        <v>10000</v>
      </c>
      <c r="F38" s="215">
        <v>4185.66</v>
      </c>
      <c r="G38" s="237">
        <f t="shared" si="0"/>
        <v>0.13502129032258064</v>
      </c>
      <c r="H38" s="215">
        <v>5799.5</v>
      </c>
      <c r="I38" s="6" t="s">
        <v>24</v>
      </c>
    </row>
    <row r="39" spans="1:9" ht="15" customHeight="1">
      <c r="A39" s="6" t="s">
        <v>44</v>
      </c>
      <c r="B39" s="5" t="s">
        <v>211</v>
      </c>
      <c r="C39" s="199">
        <v>1500000</v>
      </c>
      <c r="D39" s="199">
        <v>715420</v>
      </c>
      <c r="E39" s="211">
        <v>352000</v>
      </c>
      <c r="F39" s="215">
        <v>215417.96</v>
      </c>
      <c r="G39" s="237">
        <f t="shared" si="0"/>
        <v>14.361197333333333</v>
      </c>
      <c r="H39" s="215">
        <v>136802.69</v>
      </c>
      <c r="I39" s="6" t="s">
        <v>24</v>
      </c>
    </row>
    <row r="40" spans="1:9" ht="15" customHeight="1">
      <c r="A40" s="6" t="s">
        <v>45</v>
      </c>
      <c r="B40" s="5" t="s">
        <v>287</v>
      </c>
      <c r="C40" s="199">
        <v>1500000</v>
      </c>
      <c r="D40" s="199">
        <v>501300</v>
      </c>
      <c r="E40" s="211">
        <v>550000</v>
      </c>
      <c r="F40" s="215">
        <v>455637.77</v>
      </c>
      <c r="G40" s="237">
        <f t="shared" si="0"/>
        <v>30.375851333333337</v>
      </c>
      <c r="H40" s="215">
        <v>54891.57</v>
      </c>
      <c r="I40" s="6" t="s">
        <v>24</v>
      </c>
    </row>
    <row r="41" spans="1:9" ht="25.5">
      <c r="A41" s="6" t="s">
        <v>46</v>
      </c>
      <c r="B41" s="5" t="s">
        <v>220</v>
      </c>
      <c r="C41" s="199">
        <v>2500000</v>
      </c>
      <c r="D41" s="199">
        <v>1203495.96</v>
      </c>
      <c r="E41" s="211">
        <v>935000</v>
      </c>
      <c r="F41" s="215">
        <v>781186.41</v>
      </c>
      <c r="G41" s="237">
        <f t="shared" si="0"/>
        <v>31.2474564</v>
      </c>
      <c r="H41" s="215">
        <v>154506.9</v>
      </c>
      <c r="I41" s="6" t="s">
        <v>24</v>
      </c>
    </row>
    <row r="42" spans="1:9" ht="15" customHeight="1">
      <c r="A42" s="6" t="s">
        <v>47</v>
      </c>
      <c r="B42" s="5" t="s">
        <v>226</v>
      </c>
      <c r="C42" s="199">
        <v>1200000</v>
      </c>
      <c r="D42" s="199">
        <v>854740</v>
      </c>
      <c r="E42" s="211">
        <v>544400</v>
      </c>
      <c r="F42" s="215">
        <v>324252.59</v>
      </c>
      <c r="G42" s="237">
        <f t="shared" si="0"/>
        <v>27.021049166666668</v>
      </c>
      <c r="H42" s="215">
        <v>220125.08</v>
      </c>
      <c r="I42" s="6" t="s">
        <v>24</v>
      </c>
    </row>
    <row r="43" spans="1:9" ht="15" customHeight="1">
      <c r="A43" s="6" t="s">
        <v>48</v>
      </c>
      <c r="B43" s="5" t="s">
        <v>49</v>
      </c>
      <c r="C43" s="199">
        <v>600000</v>
      </c>
      <c r="D43" s="199">
        <v>485800</v>
      </c>
      <c r="E43" s="211">
        <v>240000</v>
      </c>
      <c r="F43" s="215">
        <v>255262.89</v>
      </c>
      <c r="G43" s="237">
        <f t="shared" si="0"/>
        <v>42.543815</v>
      </c>
      <c r="H43" s="215">
        <v>22685</v>
      </c>
      <c r="I43" s="6" t="s">
        <v>24</v>
      </c>
    </row>
    <row r="44" spans="1:9" s="31" customFormat="1" ht="12.75" customHeight="1">
      <c r="A44" s="258" t="s">
        <v>426</v>
      </c>
      <c r="B44" s="259"/>
      <c r="C44" s="231">
        <f>SUM(C38:C43)</f>
        <v>10400000</v>
      </c>
      <c r="D44" s="231">
        <f>SUM(D38:D43)</f>
        <v>3766157.24</v>
      </c>
      <c r="E44" s="231">
        <f>SUM(E38+E39+E40+E41+E42+E43)</f>
        <v>2631400</v>
      </c>
      <c r="F44" s="231">
        <f>SUM(F38+F39+F40+F41+F42+F43)</f>
        <v>2035943.2800000003</v>
      </c>
      <c r="G44" s="257">
        <f t="shared" si="0"/>
        <v>19.576377692307695</v>
      </c>
      <c r="H44" s="231">
        <f>SUM(H38:H43)</f>
        <v>594810.74</v>
      </c>
      <c r="I44" s="30" t="s">
        <v>24</v>
      </c>
    </row>
    <row r="45" spans="1:9" ht="12.75" customHeight="1">
      <c r="A45" s="6" t="s">
        <v>50</v>
      </c>
      <c r="B45" s="5" t="s">
        <v>288</v>
      </c>
      <c r="C45" s="199">
        <v>5000000</v>
      </c>
      <c r="D45" s="199">
        <v>5000000</v>
      </c>
      <c r="E45" s="211">
        <v>4997878</v>
      </c>
      <c r="F45" s="215">
        <v>3747812.5</v>
      </c>
      <c r="G45" s="237">
        <f t="shared" si="0"/>
        <v>74.95625</v>
      </c>
      <c r="H45" s="260">
        <v>1252592.93</v>
      </c>
      <c r="I45" s="6" t="s">
        <v>406</v>
      </c>
    </row>
    <row r="46" spans="1:9" s="263" customFormat="1" ht="15" customHeight="1">
      <c r="A46" s="371" t="s">
        <v>425</v>
      </c>
      <c r="B46" s="370"/>
      <c r="C46" s="228">
        <f>C19+C26+C30+C33+C34+C35+C36+C37+C44+C45</f>
        <v>69500000</v>
      </c>
      <c r="D46" s="228">
        <f>D19+D26+D30+D33+D34+D35+D36+D37+D44+D45</f>
        <v>22673958.240000002</v>
      </c>
      <c r="E46" s="228">
        <f>E19+E26+E30+E33+E34+E35+E36+E37+E44+E45</f>
        <v>15975828</v>
      </c>
      <c r="F46" s="228">
        <f>F19+F26+F30+F33+F34+F35+F36+F37+F44+F45</f>
        <v>11026445.629999999</v>
      </c>
      <c r="G46" s="261">
        <f t="shared" si="0"/>
        <v>15.865389395683453</v>
      </c>
      <c r="H46" s="228">
        <f>H19+H26+H30+H33+H34+H35+H36+H37+H44+H45</f>
        <v>4887309.85</v>
      </c>
      <c r="I46" s="262"/>
    </row>
    <row r="47" spans="1:9" s="213" customFormat="1" ht="26.25" customHeight="1">
      <c r="A47" s="212" t="s">
        <v>407</v>
      </c>
      <c r="B47" s="108" t="s">
        <v>385</v>
      </c>
      <c r="C47" s="199">
        <v>3200000</v>
      </c>
      <c r="D47" s="273">
        <v>1459090</v>
      </c>
      <c r="E47" s="198">
        <v>185200</v>
      </c>
      <c r="F47" s="273">
        <v>2941.92</v>
      </c>
      <c r="G47" s="199">
        <f t="shared" si="0"/>
        <v>0.091935</v>
      </c>
      <c r="H47" s="211">
        <v>182224.81</v>
      </c>
      <c r="I47" s="212" t="s">
        <v>24</v>
      </c>
    </row>
    <row r="48" spans="1:9" s="213" customFormat="1" ht="12.75">
      <c r="A48" s="212" t="s">
        <v>408</v>
      </c>
      <c r="B48" s="108" t="s">
        <v>235</v>
      </c>
      <c r="C48" s="199">
        <v>800000</v>
      </c>
      <c r="D48" s="273">
        <v>139487.21</v>
      </c>
      <c r="E48" s="198">
        <v>400000</v>
      </c>
      <c r="F48" s="211">
        <v>84025.39</v>
      </c>
      <c r="G48" s="199">
        <f t="shared" si="0"/>
        <v>10.50317375</v>
      </c>
      <c r="H48" s="211">
        <v>318902.46</v>
      </c>
      <c r="I48" s="212" t="s">
        <v>24</v>
      </c>
    </row>
    <row r="49" spans="1:9" s="263" customFormat="1" ht="15" customHeight="1">
      <c r="A49" s="369" t="s">
        <v>424</v>
      </c>
      <c r="B49" s="370"/>
      <c r="C49" s="228">
        <f>SUM(C47:C48)</f>
        <v>4000000</v>
      </c>
      <c r="D49" s="228">
        <f>SUM(D47:D48)</f>
        <v>1598577.21</v>
      </c>
      <c r="E49" s="228">
        <f>SUM(E47+E48)</f>
        <v>585200</v>
      </c>
      <c r="F49" s="228">
        <f>SUM(F47:F48)</f>
        <v>86967.31</v>
      </c>
      <c r="G49" s="261">
        <f t="shared" si="0"/>
        <v>2.17418275</v>
      </c>
      <c r="H49" s="264">
        <f>SUM(H47:H48)</f>
        <v>501127.27</v>
      </c>
      <c r="I49" s="262"/>
    </row>
    <row r="50" spans="1:9" s="213" customFormat="1" ht="38.25" customHeight="1">
      <c r="A50" s="212" t="s">
        <v>409</v>
      </c>
      <c r="B50" s="108" t="s">
        <v>497</v>
      </c>
      <c r="C50" s="199">
        <v>1750000</v>
      </c>
      <c r="D50" s="273">
        <v>1750000</v>
      </c>
      <c r="E50" s="211">
        <v>402000</v>
      </c>
      <c r="F50" s="211">
        <v>321046.21</v>
      </c>
      <c r="G50" s="199">
        <f t="shared" si="0"/>
        <v>18.345497714285717</v>
      </c>
      <c r="H50" s="211">
        <v>82485.81</v>
      </c>
      <c r="I50" s="212" t="s">
        <v>24</v>
      </c>
    </row>
    <row r="51" spans="1:9" s="213" customFormat="1" ht="25.5">
      <c r="A51" s="212" t="s">
        <v>76</v>
      </c>
      <c r="B51" s="108" t="s">
        <v>496</v>
      </c>
      <c r="C51" s="199">
        <v>250000</v>
      </c>
      <c r="D51" s="273">
        <v>0</v>
      </c>
      <c r="E51" s="211">
        <v>0</v>
      </c>
      <c r="F51" s="211">
        <v>0</v>
      </c>
      <c r="G51" s="199">
        <f t="shared" si="0"/>
        <v>0</v>
      </c>
      <c r="H51" s="211">
        <v>0</v>
      </c>
      <c r="I51" s="212" t="s">
        <v>24</v>
      </c>
    </row>
    <row r="52" spans="1:9" s="263" customFormat="1" ht="15" customHeight="1">
      <c r="A52" s="369" t="s">
        <v>423</v>
      </c>
      <c r="B52" s="370"/>
      <c r="C52" s="228">
        <f>SUM(C50:C51)</f>
        <v>2000000</v>
      </c>
      <c r="D52" s="228">
        <f>SUM(D50:D51)</f>
        <v>1750000</v>
      </c>
      <c r="E52" s="228">
        <f>SUM(E50:E51)</f>
        <v>402000</v>
      </c>
      <c r="F52" s="228">
        <f>SUM(F50:F51)</f>
        <v>321046.21</v>
      </c>
      <c r="G52" s="228">
        <f t="shared" si="0"/>
        <v>16.0523105</v>
      </c>
      <c r="H52" s="228">
        <f>SUM(H50:H51)</f>
        <v>82485.81</v>
      </c>
      <c r="I52" s="262"/>
    </row>
    <row r="53" spans="1:9" s="213" customFormat="1" ht="42" customHeight="1">
      <c r="A53" s="212" t="s">
        <v>410</v>
      </c>
      <c r="B53" s="108" t="s">
        <v>498</v>
      </c>
      <c r="C53" s="199">
        <v>1750000</v>
      </c>
      <c r="D53" s="273">
        <v>1749999.16</v>
      </c>
      <c r="E53" s="211">
        <v>201500</v>
      </c>
      <c r="F53" s="211">
        <v>1114.16</v>
      </c>
      <c r="G53" s="199">
        <f t="shared" si="0"/>
        <v>0.06366628571428572</v>
      </c>
      <c r="H53" s="211">
        <v>200307.67</v>
      </c>
      <c r="I53" s="212" t="s">
        <v>24</v>
      </c>
    </row>
    <row r="54" spans="1:9" s="213" customFormat="1" ht="25.5">
      <c r="A54" s="212" t="s">
        <v>411</v>
      </c>
      <c r="B54" s="108" t="s">
        <v>495</v>
      </c>
      <c r="C54" s="199">
        <v>250000</v>
      </c>
      <c r="D54" s="273">
        <v>246973.4</v>
      </c>
      <c r="E54" s="199">
        <v>200000</v>
      </c>
      <c r="F54" s="211">
        <v>147702.66</v>
      </c>
      <c r="G54" s="199">
        <f t="shared" si="0"/>
        <v>59.081064000000005</v>
      </c>
      <c r="H54" s="211">
        <v>53132.83</v>
      </c>
      <c r="I54" s="212" t="s">
        <v>24</v>
      </c>
    </row>
    <row r="55" spans="1:9" s="263" customFormat="1" ht="15" customHeight="1">
      <c r="A55" s="369" t="s">
        <v>422</v>
      </c>
      <c r="B55" s="370"/>
      <c r="C55" s="228">
        <f>SUM(C53:C54)</f>
        <v>2000000</v>
      </c>
      <c r="D55" s="228">
        <f>SUM(D53:D54)</f>
        <v>1996972.5599999998</v>
      </c>
      <c r="E55" s="228">
        <f>SUM(E53:E54)</f>
        <v>401500</v>
      </c>
      <c r="F55" s="228">
        <f>SUM(F53:F54)</f>
        <v>148816.82</v>
      </c>
      <c r="G55" s="228">
        <f t="shared" si="0"/>
        <v>7.440841000000001</v>
      </c>
      <c r="H55" s="229">
        <f>SUM(H53:H54)</f>
        <v>253440.5</v>
      </c>
      <c r="I55" s="262"/>
    </row>
    <row r="56" spans="1:9" s="276" customFormat="1" ht="15" customHeight="1">
      <c r="A56" s="274" t="s">
        <v>83</v>
      </c>
      <c r="B56" s="119" t="s">
        <v>291</v>
      </c>
      <c r="C56" s="209">
        <v>2000000</v>
      </c>
      <c r="D56" s="275">
        <v>1942911.91</v>
      </c>
      <c r="E56" s="209">
        <v>757687.18</v>
      </c>
      <c r="F56" s="209">
        <v>563217.42</v>
      </c>
      <c r="G56" s="209">
        <f t="shared" si="0"/>
        <v>28.160871000000004</v>
      </c>
      <c r="H56" s="209">
        <v>196864.88</v>
      </c>
      <c r="I56" s="274" t="s">
        <v>24</v>
      </c>
    </row>
    <row r="57" spans="1:9" s="276" customFormat="1" ht="15" customHeight="1">
      <c r="A57" s="274" t="s">
        <v>84</v>
      </c>
      <c r="B57" s="119" t="s">
        <v>412</v>
      </c>
      <c r="C57" s="209">
        <v>2000000</v>
      </c>
      <c r="D57" s="275">
        <v>1086572.84</v>
      </c>
      <c r="E57" s="209">
        <v>1189650</v>
      </c>
      <c r="F57" s="209">
        <v>790238.34</v>
      </c>
      <c r="G57" s="209">
        <f t="shared" si="0"/>
        <v>39.511917</v>
      </c>
      <c r="H57" s="209">
        <v>400001.79</v>
      </c>
      <c r="I57" s="274" t="s">
        <v>24</v>
      </c>
    </row>
    <row r="58" spans="1:9" s="276" customFormat="1" ht="44.25" customHeight="1">
      <c r="A58" s="240" t="s">
        <v>403</v>
      </c>
      <c r="B58" s="308" t="s">
        <v>448</v>
      </c>
      <c r="C58" s="209">
        <v>1730000</v>
      </c>
      <c r="D58" s="309" t="s">
        <v>383</v>
      </c>
      <c r="E58" s="310" t="s">
        <v>383</v>
      </c>
      <c r="F58" s="310" t="s">
        <v>383</v>
      </c>
      <c r="G58" s="310" t="s">
        <v>383</v>
      </c>
      <c r="H58" s="310" t="s">
        <v>431</v>
      </c>
      <c r="I58" s="311" t="s">
        <v>449</v>
      </c>
    </row>
    <row r="59" spans="1:9" s="270" customFormat="1" ht="18" customHeight="1">
      <c r="A59" s="265" t="s">
        <v>441</v>
      </c>
      <c r="B59" s="266"/>
      <c r="C59" s="267">
        <f>SUM(C6+C7+C46+C49+C52+C55+C56+C57+C58)</f>
        <v>87630000</v>
      </c>
      <c r="D59" s="267">
        <f>D57+D56+D55+D52+D49+D46+D7+D6</f>
        <v>33783866</v>
      </c>
      <c r="E59" s="267">
        <f>E57+E56+E55+E52+E49+E46+E7+E6</f>
        <v>21553465.18</v>
      </c>
      <c r="F59" s="267">
        <f>F57+F56+F55+F52+F49+F46+F7+F6</f>
        <v>15067506.199999997</v>
      </c>
      <c r="G59" s="268">
        <f t="shared" si="0"/>
        <v>17.194461029327854</v>
      </c>
      <c r="H59" s="267">
        <f>SUM(H6+H7+H46+H49+H52+H55+H56+H57)</f>
        <v>6382597.39</v>
      </c>
      <c r="I59" s="269"/>
    </row>
    <row r="62" spans="4:6" ht="12.75">
      <c r="D62" s="185"/>
      <c r="E62" s="185"/>
      <c r="F62" s="185"/>
    </row>
  </sheetData>
  <mergeCells count="10">
    <mergeCell ref="A1:I1"/>
    <mergeCell ref="A2:I2"/>
    <mergeCell ref="A4:B4"/>
    <mergeCell ref="H4:H5"/>
    <mergeCell ref="I4:I5"/>
    <mergeCell ref="A52:B52"/>
    <mergeCell ref="A55:B55"/>
    <mergeCell ref="A46:B46"/>
    <mergeCell ref="F4:G4"/>
    <mergeCell ref="A49:B49"/>
  </mergeCells>
  <printOptions/>
  <pageMargins left="0.41" right="0.54" top="1.27" bottom="0.44" header="0.2" footer="0.25"/>
  <pageSetup horizontalDpi="300" verticalDpi="300" orientation="landscape" paperSize="9" r:id="rId1"/>
  <headerFooter alignWithMargins="0">
    <oddHeader>&amp;LPHARE&amp;RPríloha 10b</oddHeader>
    <oddFooter>&amp;R28.11.2001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/>
  <cp:lastModifiedBy>Burianová</cp:lastModifiedBy>
  <cp:lastPrinted>2001-11-30T09:31:15Z</cp:lastPrinted>
  <dcterms:created xsi:type="dcterms:W3CDTF">2000-07-19T10:21:49Z</dcterms:created>
  <dcterms:modified xsi:type="dcterms:W3CDTF">2001-11-28T16:44:26Z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